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1"/>
  </bookViews>
  <sheets>
    <sheet name="instructions" sheetId="1" r:id="rId1"/>
    <sheet name="individuals" sheetId="2" r:id="rId2"/>
    <sheet name="eggs" sheetId="3" r:id="rId3"/>
    <sheet name="individuals_stats (μm)" sheetId="4" r:id="rId4"/>
    <sheet name="individuals_stats (pt)" sheetId="5" r:id="rId5"/>
    <sheet name="eggs_stats (μm)" sheetId="6" r:id="rId6"/>
  </sheets>
  <externalReferences>
    <externalReference r:id="rId9"/>
  </externalReferences>
  <definedNames/>
  <calcPr fullCalcOnLoad="1"/>
</workbook>
</file>

<file path=xl/sharedStrings.xml><?xml version="1.0" encoding="utf-8"?>
<sst xmlns="http://schemas.openxmlformats.org/spreadsheetml/2006/main" count="173" uniqueCount="79">
  <si>
    <t>MEAN</t>
  </si>
  <si>
    <t>SD</t>
  </si>
  <si>
    <t>N</t>
  </si>
  <si>
    <t>Eyes</t>
  </si>
  <si>
    <t>Diameter of egg without processes</t>
  </si>
  <si>
    <t>Diameter of egg with processes</t>
  </si>
  <si>
    <t>pt</t>
  </si>
  <si>
    <t>Lunules IV with teeth</t>
  </si>
  <si>
    <t>Cuticular pores</t>
  </si>
  <si>
    <t>Distance between processes</t>
  </si>
  <si>
    <t>Granulation on legs I</t>
  </si>
  <si>
    <t>Granulation on legs II</t>
  </si>
  <si>
    <t>Granulation on legs III</t>
  </si>
  <si>
    <t>Granulation on legs IV</t>
  </si>
  <si>
    <t>Process base/height ratio</t>
  </si>
  <si>
    <t>–</t>
  </si>
  <si>
    <t>µm</t>
  </si>
  <si>
    <t>CHARACTER</t>
  </si>
  <si>
    <t>RANGE</t>
  </si>
  <si>
    <t>Holotype</t>
  </si>
  <si>
    <t>SPECIMEN</t>
  </si>
  <si>
    <t>1 (HOL)</t>
  </si>
  <si>
    <t>Lunules I with teeth</t>
  </si>
  <si>
    <t>Lunules II with teeth</t>
  </si>
  <si>
    <t>Lunules III with teeth</t>
  </si>
  <si>
    <t>Body length</t>
  </si>
  <si>
    <t>Number of processes on the egg circumference</t>
  </si>
  <si>
    <t>Process height</t>
  </si>
  <si>
    <t>Process base width</t>
  </si>
  <si>
    <t>Buccal tube</t>
  </si>
  <si>
    <t xml:space="preserve">     Length</t>
  </si>
  <si>
    <t xml:space="preserve">     Stylet support insertion point</t>
  </si>
  <si>
    <t xml:space="preserve">     External width</t>
  </si>
  <si>
    <t xml:space="preserve">     Internal width</t>
  </si>
  <si>
    <t xml:space="preserve">     Ventral lamina length</t>
  </si>
  <si>
    <t>Claw 1 lengths</t>
  </si>
  <si>
    <t xml:space="preserve">     Macroplacoid 1</t>
  </si>
  <si>
    <t xml:space="preserve">     Macroplacoid 2</t>
  </si>
  <si>
    <t xml:space="preserve">     Macroplacoid row</t>
  </si>
  <si>
    <t xml:space="preserve">     External primary branch</t>
  </si>
  <si>
    <t xml:space="preserve">     External secondary branch</t>
  </si>
  <si>
    <t>Claw 2 lengths</t>
  </si>
  <si>
    <t>Claw 3 lengths</t>
  </si>
  <si>
    <t>Claw 4 lengths</t>
  </si>
  <si>
    <t xml:space="preserve">     Anterior primary branch</t>
  </si>
  <si>
    <t xml:space="preserve">     Anterior secondary branch</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</si>
  <si>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</si>
  <si>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</si>
  <si>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</si>
  <si>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rPr>
      <t>remove the entire row</t>
    </r>
    <r>
      <rPr>
        <sz val="12"/>
        <rFont val="Calibri"/>
        <family val="2"/>
      </rPr>
      <t xml:space="preserve"> (highlight the row, right mouse click, choose "delete").</t>
    </r>
  </si>
  <si>
    <r>
      <t xml:space="preserve">If you want to see the formulas behind this template, press </t>
    </r>
    <r>
      <rPr>
        <b/>
        <sz val="12"/>
        <rFont val="Calibri"/>
        <family val="2"/>
      </rPr>
      <t>Ctrl</t>
    </r>
    <r>
      <rPr>
        <sz val="12"/>
        <rFont val="Calibri"/>
        <family val="2"/>
      </rPr>
      <t>+</t>
    </r>
    <r>
      <rPr>
        <b/>
        <sz val="12"/>
        <rFont val="Calibri"/>
        <family val="2"/>
      </rPr>
      <t>`</t>
    </r>
    <r>
      <rPr>
        <sz val="12"/>
        <rFont val="Calibri"/>
        <family val="2"/>
      </rPr>
      <t xml:space="preserve"> (usually just before "1" on the keyboard). To return to the value view, press Ctrl+` again.</t>
    </r>
  </si>
  <si>
    <t>Copyright by Łukasz Michalczyk. Enquires and suggestions: LM@tardigrada.net</t>
  </si>
  <si>
    <r>
      <t xml:space="preserve">This is a morphometric template for species of the Tardigrada Superfamiy </t>
    </r>
    <r>
      <rPr>
        <b/>
        <sz val="12"/>
        <rFont val="Calibri"/>
        <family val="2"/>
      </rPr>
      <t>Macrobiotoidea.</t>
    </r>
  </si>
  <si>
    <r>
      <t xml:space="preserve">The template caluclates the </t>
    </r>
    <r>
      <rPr>
        <i/>
        <sz val="12"/>
        <rFont val="Calibri"/>
        <family val="2"/>
      </rPr>
      <t>pt</t>
    </r>
    <r>
      <rPr>
        <sz val="12"/>
        <rFont val="Calibri"/>
        <family val="2"/>
      </rPr>
      <t xml:space="preserve"> ratio and other relative measures only if all measurements required to calculate a ratio are provided (otherwise the ratio cell remains empty, meaning lack of data). The only numbers you need to enter are absolute measurements in micrometres [μm] in sheets "individuals" and "eggs". If a structure is not measurable leave the cell empty (enetring zeros will mean that the trait has a value of 0).</t>
    </r>
  </si>
  <si>
    <t>Data from sheets "individuals" and "eggs" are automatically copied to the four remaining "stats" sheets. Data in those sheets are arranged for statistical analyses in the majority of statistical software.</t>
  </si>
  <si>
    <t>The "individuals" and "eggs" sheets automatically calculate basic statistics (number of measurements, range, mean and SD). The table with these statistics is placed after the last (15th) specimen. The summary table can be then copied and pasted directly to MS Word.</t>
  </si>
  <si>
    <r>
      <t xml:space="preserve">This template can be freely used but each published use must be credited as </t>
    </r>
    <r>
      <rPr>
        <b/>
        <sz val="12"/>
        <rFont val="Calibri"/>
        <family val="2"/>
      </rPr>
      <t>Morphometric data were handled using the Macrobiotoidea ver. 1.0 template available from the Tardigrada Register (www.tardigrada.net/register).</t>
    </r>
  </si>
  <si>
    <t>Individual</t>
  </si>
  <si>
    <t>Buccal tube length</t>
  </si>
  <si>
    <t>Stylet support insertion point</t>
  </si>
  <si>
    <t>Buccal tube external width</t>
  </si>
  <si>
    <t>Buccal tube internal width</t>
  </si>
  <si>
    <t>Ventral lamina length</t>
  </si>
  <si>
    <t>Macroplacoid 1</t>
  </si>
  <si>
    <t>Macroplacoid 2</t>
  </si>
  <si>
    <t>Macroplacoid row</t>
  </si>
  <si>
    <t>Claw 4 anterior primary branch</t>
  </si>
  <si>
    <t>Claw 4 anterior secondary branch</t>
  </si>
  <si>
    <t>egg</t>
  </si>
  <si>
    <t>Claw 1 external primary branch</t>
  </si>
  <si>
    <t>Claw 1 external secondary branch</t>
  </si>
  <si>
    <t>Claw 2 external primary branch</t>
  </si>
  <si>
    <t>Claw 2 external secondary branch</t>
  </si>
  <si>
    <t>Claw 3 external primary branch</t>
  </si>
  <si>
    <t>Claw 3 external secondary branch</t>
  </si>
  <si>
    <t>Dactylobiotus vulcanus</t>
  </si>
  <si>
    <t>Population</t>
  </si>
  <si>
    <t>Vanuatu.0</t>
  </si>
  <si>
    <t>Species</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</si>
</sst>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d\ mmmm\ yyyy"/>
  </numFmts>
  <fonts count="54">
    <font>
      <sz val="10"/>
      <name val="Arial CE"/>
      <family val="0"/>
    </font>
    <font>
      <sz val="11"/>
      <color indexed="8"/>
      <name val="Calibri"/>
      <family val="2"/>
    </font>
    <font>
      <b/>
      <sz val="12"/>
      <name val="Calibri"/>
      <family val="2"/>
    </font>
    <font>
      <sz val="12"/>
      <name val="Calibri"/>
      <family val="2"/>
    </font>
    <font>
      <i/>
      <sz val="12"/>
      <name val="Calibri"/>
      <family val="2"/>
    </font>
    <font>
      <i/>
      <sz val="10"/>
      <name val="Arial CE"/>
      <family val="0"/>
    </font>
    <font>
      <b/>
      <sz val="10"/>
      <name val="Arial CE"/>
      <family val="0"/>
    </font>
    <font>
      <sz val="11"/>
      <color indexed="49"/>
      <name val="Calibri"/>
      <family val="2"/>
    </font>
    <font>
      <sz val="11"/>
      <color indexed="20"/>
      <name val="Calibri"/>
      <family val="2"/>
    </font>
    <font>
      <b/>
      <sz val="11"/>
      <color indexed="52"/>
      <name val="Calibri"/>
      <family val="2"/>
    </font>
    <font>
      <b/>
      <sz val="11"/>
      <color indexed="4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CE"/>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Calibri"/>
      <family val="2"/>
    </font>
    <font>
      <sz val="10"/>
      <name val="Calibri"/>
      <family val="2"/>
    </font>
    <font>
      <b/>
      <i/>
      <sz val="10"/>
      <name val="Calibri"/>
      <family val="2"/>
    </font>
    <font>
      <i/>
      <sz val="10"/>
      <name val="Calibri"/>
      <family val="2"/>
    </font>
    <font>
      <i/>
      <sz val="10"/>
      <color indexed="12"/>
      <name val="Calibri"/>
      <family val="2"/>
    </font>
    <font>
      <b/>
      <sz val="12"/>
      <color indexed="10"/>
      <name val="Calibri"/>
      <family val="2"/>
    </font>
    <font>
      <i/>
      <sz val="10"/>
      <color indexed="17"/>
      <name val="Calibri"/>
      <family val="2"/>
    </font>
    <font>
      <b/>
      <sz val="14"/>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CE"/>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CC"/>
      <name val="Calibri"/>
      <family val="2"/>
    </font>
    <font>
      <b/>
      <sz val="12"/>
      <color rgb="FFFF0000"/>
      <name val="Calibri"/>
      <family val="2"/>
    </font>
    <font>
      <i/>
      <sz val="10"/>
      <color rgb="FF008000"/>
      <name val="Calibri"/>
      <family val="2"/>
    </font>
    <font>
      <b/>
      <sz val="14"/>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bottom style="thin"/>
    </border>
    <border>
      <left/>
      <right style="double"/>
      <top/>
      <bottom style="thin"/>
    </border>
    <border>
      <left/>
      <right style="double"/>
      <top/>
      <bottom/>
    </border>
    <border>
      <left/>
      <right style="thin"/>
      <top/>
      <bottom/>
    </border>
    <border>
      <left/>
      <right/>
      <top/>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medium"/>
      <bottom style="thin"/>
    </border>
    <border>
      <left/>
      <right style="thin"/>
      <top style="medium"/>
      <bottom style="thin"/>
    </border>
    <border>
      <left style="thin"/>
      <right style="thin"/>
      <top style="medium"/>
      <bottom style="thin"/>
    </border>
    <border>
      <left style="medium"/>
      <right style="medium"/>
      <top style="thin"/>
      <bottom style="thin"/>
    </border>
    <border>
      <left/>
      <right style="thin"/>
      <top style="thin"/>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medium"/>
      <top/>
      <bottom style="medium"/>
    </border>
    <border>
      <left style="medium"/>
      <right style="medium"/>
      <top style="medium"/>
      <bottom/>
    </border>
    <border>
      <left style="thin"/>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medium"/>
      <bottom/>
    </border>
    <border>
      <left/>
      <right style="thin"/>
      <top/>
      <bottom style="medium"/>
    </border>
    <border>
      <left style="thin"/>
      <right style="thin"/>
      <top/>
      <bottom style="medium"/>
    </border>
    <border>
      <left style="thin"/>
      <right style="medium"/>
      <top/>
      <bottom style="medium"/>
    </border>
    <border>
      <left>
        <color indexed="63"/>
      </left>
      <right>
        <color indexed="63"/>
      </right>
      <top style="thin"/>
      <bottom>
        <color indexed="63"/>
      </bottom>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right style="thin"/>
      <top style="medium"/>
      <bottom/>
    </border>
    <border>
      <left/>
      <right style="double"/>
      <top style="medium"/>
      <bottom/>
    </border>
    <border>
      <left>
        <color indexed="63"/>
      </left>
      <right>
        <color indexed="63"/>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4">
    <xf numFmtId="0" fontId="0" fillId="0" borderId="0" xfId="0" applyAlignment="1">
      <alignment/>
    </xf>
    <xf numFmtId="0" fontId="24" fillId="0" borderId="10" xfId="0" applyFont="1" applyFill="1" applyBorder="1" applyAlignment="1">
      <alignment horizontal="right"/>
    </xf>
    <xf numFmtId="0" fontId="25" fillId="0" borderId="0" xfId="0" applyFont="1" applyFill="1" applyBorder="1" applyAlignment="1">
      <alignment horizontal="center"/>
    </xf>
    <xf numFmtId="0" fontId="24" fillId="0" borderId="10" xfId="0" applyFont="1" applyFill="1" applyBorder="1" applyAlignment="1">
      <alignment horizontal="left"/>
    </xf>
    <xf numFmtId="0" fontId="25" fillId="0" borderId="10" xfId="0" applyFont="1" applyFill="1" applyBorder="1" applyAlignment="1">
      <alignment horizontal="center"/>
    </xf>
    <xf numFmtId="0" fontId="24"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5" fillId="0" borderId="10" xfId="0" applyFont="1" applyFill="1" applyBorder="1" applyAlignment="1">
      <alignment horizontal="left"/>
    </xf>
    <xf numFmtId="164" fontId="25" fillId="0" borderId="10" xfId="0" applyNumberFormat="1" applyFont="1" applyFill="1" applyBorder="1" applyAlignment="1">
      <alignment horizontal="center"/>
    </xf>
    <xf numFmtId="0" fontId="25" fillId="0" borderId="14" xfId="0" applyFont="1" applyFill="1" applyBorder="1" applyAlignment="1">
      <alignment horizontal="left"/>
    </xf>
    <xf numFmtId="0" fontId="25" fillId="0" borderId="15" xfId="0" applyFont="1" applyFill="1" applyBorder="1" applyAlignment="1">
      <alignment horizontal="center" vertical="center"/>
    </xf>
    <xf numFmtId="164" fontId="25" fillId="0" borderId="0" xfId="0" applyNumberFormat="1" applyFont="1" applyFill="1" applyBorder="1" applyAlignment="1">
      <alignment horizontal="right" vertical="center"/>
    </xf>
    <xf numFmtId="164" fontId="25" fillId="0" borderId="0" xfId="0" applyNumberFormat="1" applyFont="1" applyFill="1" applyBorder="1" applyAlignment="1">
      <alignment horizontal="center" vertical="center"/>
    </xf>
    <xf numFmtId="164" fontId="25" fillId="0" borderId="0" xfId="0" applyNumberFormat="1" applyFont="1" applyFill="1" applyBorder="1" applyAlignment="1">
      <alignment horizontal="left" vertical="center"/>
    </xf>
    <xf numFmtId="164" fontId="27" fillId="0" borderId="0" xfId="0" applyNumberFormat="1" applyFont="1" applyFill="1" applyBorder="1" applyAlignment="1">
      <alignment horizontal="right" vertical="center"/>
    </xf>
    <xf numFmtId="164" fontId="27" fillId="0" borderId="0" xfId="0" applyNumberFormat="1" applyFont="1" applyFill="1" applyBorder="1" applyAlignment="1">
      <alignment horizontal="center" vertical="center"/>
    </xf>
    <xf numFmtId="164" fontId="27" fillId="0" borderId="15" xfId="0" applyNumberFormat="1" applyFont="1" applyFill="1" applyBorder="1" applyAlignment="1">
      <alignment horizontal="left" vertical="center"/>
    </xf>
    <xf numFmtId="164" fontId="27" fillId="0" borderId="15" xfId="0" applyNumberFormat="1" applyFont="1" applyFill="1" applyBorder="1" applyAlignment="1">
      <alignment horizontal="center" vertical="center"/>
    </xf>
    <xf numFmtId="164" fontId="27" fillId="0" borderId="14" xfId="0" applyNumberFormat="1" applyFont="1" applyFill="1" applyBorder="1" applyAlignment="1">
      <alignment horizontal="center" vertical="center"/>
    </xf>
    <xf numFmtId="0" fontId="25" fillId="0" borderId="0" xfId="0" applyFont="1" applyFill="1" applyBorder="1" applyAlignment="1">
      <alignment horizontal="center" vertical="center"/>
    </xf>
    <xf numFmtId="164" fontId="25" fillId="0" borderId="16" xfId="0" applyNumberFormat="1" applyFont="1" applyFill="1" applyBorder="1" applyAlignment="1">
      <alignment horizontal="center" vertical="center"/>
    </xf>
    <xf numFmtId="0" fontId="25" fillId="0" borderId="0" xfId="0" applyFont="1" applyFill="1" applyBorder="1" applyAlignment="1">
      <alignment horizontal="left"/>
    </xf>
    <xf numFmtId="1" fontId="25" fillId="0" borderId="0" xfId="0" applyNumberFormat="1" applyFont="1" applyFill="1" applyBorder="1" applyAlignment="1">
      <alignment horizontal="center"/>
    </xf>
    <xf numFmtId="164" fontId="25" fillId="0" borderId="0" xfId="0" applyNumberFormat="1" applyFont="1" applyFill="1" applyBorder="1" applyAlignment="1">
      <alignment horizontal="center"/>
    </xf>
    <xf numFmtId="0" fontId="50" fillId="0" borderId="10" xfId="0" applyFont="1" applyFill="1" applyBorder="1" applyAlignment="1">
      <alignment horizontal="center"/>
    </xf>
    <xf numFmtId="164" fontId="50" fillId="0" borderId="10" xfId="0" applyNumberFormat="1" applyFont="1" applyFill="1" applyBorder="1" applyAlignment="1">
      <alignment horizontal="center"/>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20" xfId="0" applyFont="1" applyFill="1" applyBorder="1" applyAlignment="1">
      <alignment horizontal="left"/>
    </xf>
    <xf numFmtId="164" fontId="25" fillId="0" borderId="17" xfId="0" applyNumberFormat="1" applyFont="1" applyFill="1" applyBorder="1" applyAlignment="1">
      <alignment horizontal="center" vertical="center" wrapText="1"/>
    </xf>
    <xf numFmtId="164" fontId="25" fillId="0" borderId="18" xfId="0" applyNumberFormat="1" applyFont="1" applyFill="1" applyBorder="1" applyAlignment="1">
      <alignment horizontal="center" vertical="center" wrapText="1"/>
    </xf>
    <xf numFmtId="0" fontId="25" fillId="0" borderId="21" xfId="0" applyFont="1" applyFill="1" applyBorder="1" applyAlignment="1">
      <alignment horizontal="left"/>
    </xf>
    <xf numFmtId="164" fontId="25" fillId="0" borderId="22" xfId="0" applyNumberFormat="1" applyFont="1" applyFill="1" applyBorder="1" applyAlignment="1">
      <alignment horizontal="center" vertical="center" wrapText="1"/>
    </xf>
    <xf numFmtId="164" fontId="25" fillId="0" borderId="23" xfId="0" applyNumberFormat="1" applyFont="1" applyFill="1" applyBorder="1" applyAlignment="1">
      <alignment horizontal="center" vertical="center" wrapText="1"/>
    </xf>
    <xf numFmtId="0" fontId="25" fillId="0" borderId="24" xfId="0" applyFont="1" applyFill="1" applyBorder="1" applyAlignment="1">
      <alignment horizontal="left" vertical="center" wrapText="1"/>
    </xf>
    <xf numFmtId="164" fontId="25" fillId="0" borderId="25" xfId="0" applyNumberFormat="1" applyFont="1" applyFill="1" applyBorder="1" applyAlignment="1">
      <alignment horizontal="center" vertical="center" wrapText="1"/>
    </xf>
    <xf numFmtId="164" fontId="25" fillId="0" borderId="10" xfId="0" applyNumberFormat="1" applyFont="1" applyFill="1" applyBorder="1" applyAlignment="1">
      <alignment horizontal="center" vertical="center" wrapText="1"/>
    </xf>
    <xf numFmtId="0" fontId="25" fillId="0" borderId="26" xfId="0" applyFont="1" applyFill="1" applyBorder="1" applyAlignment="1">
      <alignment horizontal="left" vertical="center" wrapText="1"/>
    </xf>
    <xf numFmtId="164" fontId="25" fillId="0" borderId="27" xfId="0" applyNumberFormat="1" applyFont="1" applyFill="1" applyBorder="1" applyAlignment="1">
      <alignment horizontal="center" vertical="center" wrapText="1"/>
    </xf>
    <xf numFmtId="164" fontId="25" fillId="0" borderId="28" xfId="0" applyNumberFormat="1" applyFont="1" applyFill="1" applyBorder="1" applyAlignment="1">
      <alignment horizontal="center" vertical="center" wrapText="1"/>
    </xf>
    <xf numFmtId="164" fontId="25" fillId="0" borderId="29" xfId="0" applyNumberFormat="1" applyFont="1" applyFill="1" applyBorder="1" applyAlignment="1">
      <alignment horizontal="center"/>
    </xf>
    <xf numFmtId="2" fontId="25" fillId="0" borderId="0" xfId="0" applyNumberFormat="1" applyFont="1" applyFill="1" applyBorder="1" applyAlignment="1">
      <alignment horizontal="center"/>
    </xf>
    <xf numFmtId="164" fontId="25" fillId="0" borderId="30" xfId="0" applyNumberFormat="1" applyFont="1" applyFill="1" applyBorder="1" applyAlignment="1">
      <alignment horizontal="center"/>
    </xf>
    <xf numFmtId="0" fontId="25" fillId="0" borderId="21" xfId="0" applyFont="1" applyFill="1" applyBorder="1" applyAlignment="1">
      <alignment horizontal="left" vertical="center" wrapText="1"/>
    </xf>
    <xf numFmtId="164" fontId="25" fillId="0" borderId="31" xfId="0" applyNumberFormat="1" applyFont="1" applyFill="1" applyBorder="1" applyAlignment="1">
      <alignment horizontal="center"/>
    </xf>
    <xf numFmtId="0" fontId="25" fillId="0" borderId="0" xfId="0" applyFont="1" applyFill="1" applyBorder="1" applyAlignment="1">
      <alignment horizontal="center" vertical="center" wrapText="1"/>
    </xf>
    <xf numFmtId="0" fontId="25" fillId="0" borderId="32" xfId="0" applyFont="1" applyFill="1" applyBorder="1" applyAlignment="1">
      <alignment horizontal="left"/>
    </xf>
    <xf numFmtId="0" fontId="25" fillId="0" borderId="0"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25" fillId="0" borderId="34" xfId="0" applyFont="1" applyFill="1" applyBorder="1" applyAlignment="1">
      <alignment/>
    </xf>
    <xf numFmtId="0" fontId="25" fillId="0" borderId="10" xfId="0" applyFont="1" applyBorder="1" applyAlignment="1">
      <alignment vertical="top"/>
    </xf>
    <xf numFmtId="164" fontId="25" fillId="33" borderId="34" xfId="0" applyNumberFormat="1" applyFont="1" applyFill="1" applyBorder="1" applyAlignment="1">
      <alignment horizontal="center"/>
    </xf>
    <xf numFmtId="164" fontId="50" fillId="33" borderId="35" xfId="0" applyNumberFormat="1" applyFont="1" applyFill="1" applyBorder="1" applyAlignment="1">
      <alignment horizontal="center"/>
    </xf>
    <xf numFmtId="1" fontId="27" fillId="0" borderId="15" xfId="0" applyNumberFormat="1" applyFont="1" applyFill="1" applyBorder="1" applyAlignment="1">
      <alignment horizontal="left" vertical="center"/>
    </xf>
    <xf numFmtId="1" fontId="27" fillId="0" borderId="0" xfId="0" applyNumberFormat="1" applyFont="1" applyFill="1" applyBorder="1" applyAlignment="1">
      <alignment horizontal="right" vertical="center"/>
    </xf>
    <xf numFmtId="1" fontId="27" fillId="0" borderId="15" xfId="0" applyNumberFormat="1" applyFont="1" applyFill="1" applyBorder="1" applyAlignment="1">
      <alignment horizontal="center" vertical="center"/>
    </xf>
    <xf numFmtId="1" fontId="27" fillId="0" borderId="14"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1" fontId="25" fillId="0" borderId="10" xfId="0" applyNumberFormat="1" applyFont="1" applyFill="1" applyBorder="1" applyAlignment="1">
      <alignment horizontal="center"/>
    </xf>
    <xf numFmtId="1" fontId="50" fillId="0" borderId="10" xfId="0" applyNumberFormat="1" applyFont="1" applyFill="1" applyBorder="1" applyAlignment="1">
      <alignment horizontal="center"/>
    </xf>
    <xf numFmtId="1" fontId="25" fillId="0" borderId="14" xfId="0" applyNumberFormat="1" applyFont="1" applyFill="1" applyBorder="1" applyAlignment="1">
      <alignment horizontal="left"/>
    </xf>
    <xf numFmtId="1" fontId="25" fillId="0" borderId="15" xfId="0" applyNumberFormat="1" applyFont="1" applyFill="1" applyBorder="1" applyAlignment="1">
      <alignment horizontal="center" vertical="center"/>
    </xf>
    <xf numFmtId="1" fontId="25" fillId="0" borderId="0" xfId="0" applyNumberFormat="1" applyFont="1" applyFill="1" applyBorder="1" applyAlignment="1">
      <alignment horizontal="right" vertical="center"/>
    </xf>
    <xf numFmtId="1" fontId="25" fillId="0" borderId="0" xfId="0" applyNumberFormat="1" applyFont="1" applyFill="1" applyBorder="1" applyAlignment="1">
      <alignment horizontal="center" vertical="center"/>
    </xf>
    <xf numFmtId="1" fontId="25" fillId="0" borderId="0" xfId="0" applyNumberFormat="1" applyFont="1" applyFill="1" applyBorder="1" applyAlignment="1">
      <alignment horizontal="left" vertical="center"/>
    </xf>
    <xf numFmtId="0" fontId="0" fillId="0" borderId="0" xfId="0" applyAlignment="1">
      <alignment vertical="top"/>
    </xf>
    <xf numFmtId="0" fontId="2" fillId="32" borderId="36" xfId="0" applyFont="1" applyFill="1" applyBorder="1" applyAlignment="1">
      <alignment horizontal="center" vertical="top" wrapText="1"/>
    </xf>
    <xf numFmtId="0" fontId="3" fillId="32" borderId="37" xfId="0" applyFont="1" applyFill="1" applyBorder="1" applyAlignment="1">
      <alignment horizontal="left" vertical="top" wrapText="1"/>
    </xf>
    <xf numFmtId="0" fontId="2" fillId="32" borderId="38" xfId="0" applyFont="1" applyFill="1" applyBorder="1" applyAlignment="1">
      <alignment horizontal="center" vertical="top" wrapText="1"/>
    </xf>
    <xf numFmtId="0" fontId="3" fillId="32" borderId="39" xfId="0" applyFont="1" applyFill="1" applyBorder="1" applyAlignment="1">
      <alignment horizontal="left" vertical="top" wrapText="1"/>
    </xf>
    <xf numFmtId="0" fontId="3" fillId="32" borderId="40" xfId="0" applyFont="1" applyFill="1" applyBorder="1" applyAlignment="1">
      <alignment horizontal="left" vertical="top" wrapText="1"/>
    </xf>
    <xf numFmtId="0" fontId="51" fillId="34" borderId="38" xfId="0" applyFont="1" applyFill="1" applyBorder="1" applyAlignment="1">
      <alignment horizontal="center" vertical="top" wrapText="1"/>
    </xf>
    <xf numFmtId="0" fontId="3" fillId="34" borderId="40" xfId="0" applyFont="1" applyFill="1" applyBorder="1" applyAlignment="1">
      <alignment horizontal="left" vertical="top" wrapText="1"/>
    </xf>
    <xf numFmtId="0" fontId="2" fillId="32" borderId="41" xfId="0" applyFont="1" applyFill="1" applyBorder="1" applyAlignment="1">
      <alignment horizontal="center" vertical="top" wrapText="1"/>
    </xf>
    <xf numFmtId="0" fontId="3" fillId="32" borderId="42" xfId="52" applyFont="1" applyFill="1" applyBorder="1" applyAlignment="1" applyProtection="1">
      <alignment horizontal="left" vertical="top" wrapText="1"/>
      <protection/>
    </xf>
    <xf numFmtId="1" fontId="25" fillId="0" borderId="43" xfId="0" applyNumberFormat="1" applyFont="1" applyFill="1" applyBorder="1" applyAlignment="1">
      <alignment horizontal="center" vertical="center"/>
    </xf>
    <xf numFmtId="164" fontId="25" fillId="0" borderId="43" xfId="0" applyNumberFormat="1" applyFont="1" applyFill="1" applyBorder="1" applyAlignment="1">
      <alignment horizontal="center" vertical="center"/>
    </xf>
    <xf numFmtId="2" fontId="25" fillId="0" borderId="0" xfId="0" applyNumberFormat="1" applyFont="1" applyFill="1" applyBorder="1" applyAlignment="1">
      <alignment horizontal="center" vertical="center"/>
    </xf>
    <xf numFmtId="9" fontId="52" fillId="0" borderId="10" xfId="58" applyFont="1" applyFill="1" applyBorder="1" applyAlignment="1">
      <alignment horizontal="center"/>
    </xf>
    <xf numFmtId="9" fontId="52" fillId="0" borderId="44" xfId="58" applyFont="1" applyFill="1" applyBorder="1" applyAlignment="1">
      <alignment horizontal="center"/>
    </xf>
    <xf numFmtId="9" fontId="52" fillId="0" borderId="23" xfId="58" applyFont="1" applyFill="1" applyBorder="1" applyAlignment="1">
      <alignment horizontal="center"/>
    </xf>
    <xf numFmtId="9" fontId="52" fillId="0" borderId="31" xfId="58" applyFont="1" applyFill="1" applyBorder="1" applyAlignment="1">
      <alignment horizontal="center"/>
    </xf>
    <xf numFmtId="9" fontId="52" fillId="0" borderId="45" xfId="58" applyFont="1" applyFill="1" applyBorder="1" applyAlignment="1">
      <alignment horizontal="center"/>
    </xf>
    <xf numFmtId="9" fontId="52" fillId="0" borderId="29" xfId="58" applyFont="1" applyFill="1" applyBorder="1" applyAlignment="1">
      <alignment horizontal="center"/>
    </xf>
    <xf numFmtId="9" fontId="52" fillId="0" borderId="46" xfId="58" applyFont="1" applyFill="1" applyBorder="1" applyAlignment="1">
      <alignment horizontal="center"/>
    </xf>
    <xf numFmtId="9" fontId="52" fillId="0" borderId="28" xfId="58" applyFont="1" applyFill="1" applyBorder="1" applyAlignment="1">
      <alignment horizontal="center"/>
    </xf>
    <xf numFmtId="9" fontId="52" fillId="0" borderId="30" xfId="58" applyFont="1" applyFill="1" applyBorder="1" applyAlignment="1">
      <alignment horizontal="center"/>
    </xf>
    <xf numFmtId="0" fontId="24" fillId="0" borderId="47" xfId="0" applyFont="1" applyFill="1" applyBorder="1" applyAlignment="1">
      <alignment horizontal="center" vertical="center"/>
    </xf>
    <xf numFmtId="0" fontId="5" fillId="0" borderId="10" xfId="0" applyFont="1" applyFill="1" applyBorder="1" applyAlignment="1">
      <alignment horizontal="left" vertical="center"/>
    </xf>
    <xf numFmtId="0" fontId="0" fillId="0" borderId="10" xfId="0" applyFill="1" applyBorder="1" applyAlignment="1">
      <alignment horizontal="center" vertical="center"/>
    </xf>
    <xf numFmtId="0" fontId="25" fillId="0" borderId="10" xfId="0" applyFont="1" applyFill="1" applyBorder="1" applyAlignment="1">
      <alignment horizontal="left" vertical="top" wrapText="1"/>
    </xf>
    <xf numFmtId="0" fontId="0" fillId="0" borderId="0" xfId="0" applyFill="1" applyAlignment="1">
      <alignment horizontal="center" vertical="top"/>
    </xf>
    <xf numFmtId="1" fontId="6" fillId="0" borderId="10" xfId="0" applyNumberFormat="1" applyFont="1" applyFill="1" applyBorder="1" applyAlignment="1">
      <alignment horizontal="center" vertical="center"/>
    </xf>
    <xf numFmtId="1" fontId="0" fillId="0" borderId="10" xfId="0" applyNumberFormat="1" applyFill="1" applyBorder="1" applyAlignment="1">
      <alignment horizontal="center" vertical="center" wrapText="1"/>
    </xf>
    <xf numFmtId="164" fontId="0" fillId="0" borderId="10" xfId="0" applyNumberFormat="1" applyFill="1" applyBorder="1" applyAlignment="1">
      <alignment horizontal="center" vertical="center" wrapText="1"/>
    </xf>
    <xf numFmtId="164" fontId="0" fillId="0" borderId="10" xfId="58" applyNumberFormat="1"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25" fillId="0" borderId="19"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29" xfId="0" applyNumberFormat="1" applyFont="1" applyFill="1" applyBorder="1" applyAlignment="1">
      <alignment horizontal="center" vertical="center" wrapText="1"/>
    </xf>
    <xf numFmtId="164" fontId="25" fillId="0" borderId="30" xfId="0" applyNumberFormat="1" applyFont="1" applyFill="1" applyBorder="1" applyAlignment="1">
      <alignment horizontal="center" vertical="center" wrapText="1"/>
    </xf>
    <xf numFmtId="1" fontId="25" fillId="0" borderId="48" xfId="0" applyNumberFormat="1" applyFont="1" applyFill="1" applyBorder="1" applyAlignment="1">
      <alignment horizontal="center" vertical="center" wrapText="1"/>
    </xf>
    <xf numFmtId="1" fontId="25" fillId="0" borderId="49" xfId="0" applyNumberFormat="1" applyFont="1" applyFill="1" applyBorder="1" applyAlignment="1">
      <alignment horizontal="center" vertical="center" wrapText="1"/>
    </xf>
    <xf numFmtId="1" fontId="25" fillId="0" borderId="50" xfId="0" applyNumberFormat="1" applyFont="1" applyFill="1" applyBorder="1" applyAlignment="1">
      <alignment horizontal="center" vertical="center" wrapText="1"/>
    </xf>
    <xf numFmtId="9" fontId="25" fillId="0" borderId="0" xfId="58" applyFont="1" applyFill="1" applyBorder="1" applyAlignment="1">
      <alignment horizontal="right" vertical="center"/>
    </xf>
    <xf numFmtId="9" fontId="25" fillId="0" borderId="0" xfId="58" applyFont="1" applyFill="1" applyBorder="1" applyAlignment="1">
      <alignment horizontal="left" vertical="center"/>
    </xf>
    <xf numFmtId="9" fontId="25" fillId="0" borderId="0" xfId="58" applyFont="1" applyFill="1" applyBorder="1" applyAlignment="1">
      <alignment horizontal="center" vertical="center"/>
    </xf>
    <xf numFmtId="0" fontId="25" fillId="0" borderId="16" xfId="0" applyFont="1" applyFill="1" applyBorder="1" applyAlignment="1">
      <alignment horizontal="left"/>
    </xf>
    <xf numFmtId="0" fontId="25" fillId="0" borderId="16" xfId="0" applyFont="1" applyFill="1" applyBorder="1" applyAlignment="1">
      <alignment horizontal="center" vertical="center"/>
    </xf>
    <xf numFmtId="1" fontId="25" fillId="0" borderId="16" xfId="0" applyNumberFormat="1" applyFont="1" applyFill="1" applyBorder="1" applyAlignment="1">
      <alignment horizontal="right" vertical="center"/>
    </xf>
    <xf numFmtId="1" fontId="25" fillId="0" borderId="16" xfId="0" applyNumberFormat="1" applyFont="1" applyFill="1" applyBorder="1" applyAlignment="1">
      <alignment horizontal="left" vertical="center"/>
    </xf>
    <xf numFmtId="0" fontId="25" fillId="0" borderId="51" xfId="0" applyFont="1" applyFill="1" applyBorder="1" applyAlignment="1">
      <alignment horizontal="left"/>
    </xf>
    <xf numFmtId="0" fontId="25" fillId="0" borderId="51" xfId="0" applyFont="1" applyFill="1" applyBorder="1" applyAlignment="1">
      <alignment horizontal="center" vertical="center"/>
    </xf>
    <xf numFmtId="164" fontId="25" fillId="0" borderId="51" xfId="0" applyNumberFormat="1" applyFont="1" applyFill="1" applyBorder="1" applyAlignment="1">
      <alignment horizontal="right" vertical="center"/>
    </xf>
    <xf numFmtId="164" fontId="25" fillId="0" borderId="51" xfId="0" applyNumberFormat="1" applyFont="1" applyFill="1" applyBorder="1" applyAlignment="1">
      <alignment horizontal="center" vertical="center"/>
    </xf>
    <xf numFmtId="164" fontId="25" fillId="0" borderId="51" xfId="0" applyNumberFormat="1" applyFont="1" applyFill="1" applyBorder="1" applyAlignment="1">
      <alignment horizontal="left" vertical="center"/>
    </xf>
    <xf numFmtId="0" fontId="24" fillId="0" borderId="47" xfId="0" applyFont="1" applyFill="1" applyBorder="1" applyAlignment="1">
      <alignment horizontal="left" vertical="center" wrapText="1"/>
    </xf>
    <xf numFmtId="164" fontId="25" fillId="0" borderId="52" xfId="0" applyNumberFormat="1" applyFont="1" applyFill="1" applyBorder="1" applyAlignment="1">
      <alignment horizontal="center" vertical="center" wrapText="1"/>
    </xf>
    <xf numFmtId="164" fontId="25" fillId="0" borderId="53" xfId="0" applyNumberFormat="1" applyFont="1" applyFill="1" applyBorder="1" applyAlignment="1">
      <alignment horizontal="center" vertical="center" wrapText="1"/>
    </xf>
    <xf numFmtId="164" fontId="25" fillId="0" borderId="34" xfId="0" applyNumberFormat="1" applyFont="1" applyFill="1" applyBorder="1" applyAlignment="1">
      <alignment horizontal="center" vertical="center" wrapText="1"/>
    </xf>
    <xf numFmtId="164" fontId="25" fillId="0" borderId="54" xfId="0" applyNumberFormat="1" applyFont="1" applyFill="1" applyBorder="1" applyAlignment="1">
      <alignment horizontal="center" vertical="center" wrapText="1"/>
    </xf>
    <xf numFmtId="1" fontId="25" fillId="0" borderId="55" xfId="0" applyNumberFormat="1" applyFont="1" applyFill="1" applyBorder="1" applyAlignment="1">
      <alignment horizontal="center" vertical="center" wrapText="1"/>
    </xf>
    <xf numFmtId="2" fontId="0" fillId="0" borderId="10" xfId="0" applyNumberFormat="1" applyFill="1" applyBorder="1" applyAlignment="1">
      <alignment horizontal="center" vertical="center" wrapText="1"/>
    </xf>
    <xf numFmtId="164"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9" fontId="0" fillId="0" borderId="10" xfId="58" applyFont="1" applyFill="1" applyBorder="1" applyAlignment="1">
      <alignment horizontal="center" vertical="center" wrapText="1"/>
    </xf>
    <xf numFmtId="164" fontId="50" fillId="33" borderId="25" xfId="0" applyNumberFormat="1" applyFont="1" applyFill="1" applyBorder="1" applyAlignment="1">
      <alignment horizontal="center"/>
    </xf>
    <xf numFmtId="0" fontId="53" fillId="32" borderId="56" xfId="0" applyFont="1" applyFill="1" applyBorder="1" applyAlignment="1">
      <alignment horizontal="center" vertical="center" wrapText="1"/>
    </xf>
    <xf numFmtId="0" fontId="53" fillId="32" borderId="57" xfId="0" applyFont="1" applyFill="1" applyBorder="1" applyAlignment="1">
      <alignment horizontal="center" vertical="center" wrapText="1"/>
    </xf>
    <xf numFmtId="1" fontId="25" fillId="0" borderId="0" xfId="0" applyNumberFormat="1" applyFont="1" applyFill="1" applyBorder="1" applyAlignment="1">
      <alignment horizontal="center"/>
    </xf>
    <xf numFmtId="1" fontId="25" fillId="0" borderId="51" xfId="0" applyNumberFormat="1" applyFont="1" applyFill="1" applyBorder="1" applyAlignment="1">
      <alignment horizontal="center"/>
    </xf>
    <xf numFmtId="1" fontId="24" fillId="0" borderId="10" xfId="0" applyNumberFormat="1" applyFont="1" applyFill="1" applyBorder="1" applyAlignment="1">
      <alignment horizontal="center"/>
    </xf>
    <xf numFmtId="0" fontId="24" fillId="0" borderId="10" xfId="0" applyFont="1" applyFill="1" applyBorder="1" applyAlignment="1">
      <alignment horizontal="center"/>
    </xf>
    <xf numFmtId="0" fontId="24" fillId="0" borderId="47" xfId="0" applyFont="1" applyFill="1" applyBorder="1" applyAlignment="1">
      <alignment horizontal="center" vertical="center"/>
    </xf>
    <xf numFmtId="0" fontId="24" fillId="0" borderId="58" xfId="0" applyFont="1" applyFill="1" applyBorder="1" applyAlignment="1">
      <alignment horizontal="center" vertical="center"/>
    </xf>
    <xf numFmtId="0" fontId="24" fillId="0" borderId="59" xfId="0" applyFont="1" applyFill="1" applyBorder="1" applyAlignment="1">
      <alignment horizontal="center" vertical="center"/>
    </xf>
    <xf numFmtId="0" fontId="24" fillId="0" borderId="59"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15"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1"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4" fillId="0" borderId="60" xfId="0" applyFont="1" applyFill="1" applyBorder="1" applyAlignment="1">
      <alignment horizontal="center" vertical="center"/>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ukasz\Desktop\LUKASZ\Tardigrada%20Newsletter\Current\www\register\0001\Milnesium.tardigradum_neotype.ser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emales"/>
      <sheetName val="females_stats (μm)"/>
      <sheetName val="females_stats (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ukasz%20Michalczyk%20%3cLM@tardigrada.net%3e?subject=Tardigrada%20Morphometric%20Template%20(Macrobiotoidea%20ver.%201.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B2:C11"/>
  <sheetViews>
    <sheetView zoomScalePageLayoutView="0" workbookViewId="0" topLeftCell="A1">
      <selection activeCell="B2" sqref="B2:C2"/>
    </sheetView>
  </sheetViews>
  <sheetFormatPr defaultColWidth="9.00390625" defaultRowHeight="12.75"/>
  <cols>
    <col min="1" max="1" width="3.00390625" style="0" customWidth="1"/>
    <col min="2" max="2" width="3.75390625" style="69" customWidth="1"/>
    <col min="3" max="3" width="115.75390625" style="0" customWidth="1"/>
  </cols>
  <sheetData>
    <row r="1" ht="13.5" thickBot="1"/>
    <row r="2" spans="2:3" ht="19.5" thickBot="1">
      <c r="B2" s="134" t="s">
        <v>47</v>
      </c>
      <c r="C2" s="135"/>
    </row>
    <row r="3" spans="2:3" ht="15.75">
      <c r="B3" s="70">
        <v>1</v>
      </c>
      <c r="C3" s="71" t="s">
        <v>52</v>
      </c>
    </row>
    <row r="4" spans="2:3" ht="63">
      <c r="B4" s="72">
        <v>2</v>
      </c>
      <c r="C4" s="73" t="s">
        <v>53</v>
      </c>
    </row>
    <row r="5" spans="2:3" ht="47.25">
      <c r="B5" s="70">
        <v>3</v>
      </c>
      <c r="C5" s="73" t="s">
        <v>55</v>
      </c>
    </row>
    <row r="6" spans="2:3" ht="47.25">
      <c r="B6" s="72">
        <v>4</v>
      </c>
      <c r="C6" s="73" t="s">
        <v>48</v>
      </c>
    </row>
    <row r="7" spans="2:3" ht="31.5">
      <c r="B7" s="70">
        <v>5</v>
      </c>
      <c r="C7" s="73" t="s">
        <v>49</v>
      </c>
    </row>
    <row r="8" spans="2:3" ht="31.5">
      <c r="B8" s="72">
        <v>6</v>
      </c>
      <c r="C8" s="73" t="s">
        <v>54</v>
      </c>
    </row>
    <row r="9" spans="2:3" ht="31.5">
      <c r="B9" s="70">
        <v>7</v>
      </c>
      <c r="C9" s="74" t="s">
        <v>50</v>
      </c>
    </row>
    <row r="10" spans="2:3" ht="31.5">
      <c r="B10" s="75">
        <v>8</v>
      </c>
      <c r="C10" s="76" t="s">
        <v>56</v>
      </c>
    </row>
    <row r="11" spans="2:3" ht="16.5" thickBot="1">
      <c r="B11" s="77">
        <v>9</v>
      </c>
      <c r="C11" s="78" t="s">
        <v>51</v>
      </c>
    </row>
  </sheetData>
  <sheetProtection/>
  <mergeCells count="1">
    <mergeCell ref="B2:C2"/>
  </mergeCells>
  <hyperlinks>
    <hyperlink ref="C11" r:id="rId1" display="Copyright by Łukasz Michalczyk. Enquires and suggestions: LM@tardigrada.net"/>
  </hyperlinks>
  <printOptions/>
  <pageMargins left="0.7" right="0.7" top="0.75" bottom="0.75" header="0.3" footer="0.3"/>
  <pageSetup horizontalDpi="1200" verticalDpi="1200" orientation="portrait" paperSize="9" r:id="rId2"/>
</worksheet>
</file>

<file path=xl/worksheets/sheet2.xml><?xml version="1.0" encoding="utf-8"?>
<worksheet xmlns="http://schemas.openxmlformats.org/spreadsheetml/2006/main" xmlns:r="http://schemas.openxmlformats.org/officeDocument/2006/relationships">
  <sheetPr>
    <tabColor rgb="FF00CC00"/>
  </sheetPr>
  <dimension ref="A1:AT46"/>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9.00390625" defaultRowHeight="12.75"/>
  <cols>
    <col min="1" max="1" width="26.75390625" style="2" bestFit="1" customWidth="1"/>
    <col min="2" max="31" width="6.75390625" style="2" customWidth="1"/>
    <col min="32" max="32" width="2.875" style="2" customWidth="1"/>
    <col min="33" max="33" width="26.75390625" style="2" bestFit="1" customWidth="1"/>
    <col min="34" max="34" width="3.125" style="2" bestFit="1" customWidth="1"/>
    <col min="35" max="35" width="5.75390625" style="2" bestFit="1" customWidth="1"/>
    <col min="36" max="36" width="2.375" style="2" customWidth="1"/>
    <col min="37" max="37" width="5.75390625" style="2" bestFit="1" customWidth="1"/>
    <col min="38" max="38" width="7.375" style="2" bestFit="1" customWidth="1"/>
    <col min="39" max="39" width="2.375" style="2" customWidth="1"/>
    <col min="40" max="40" width="7.375" style="2" bestFit="1" customWidth="1"/>
    <col min="41" max="41" width="7.625" style="2" bestFit="1" customWidth="1"/>
    <col min="42" max="42" width="7.375" style="2" bestFit="1" customWidth="1"/>
    <col min="43" max="43" width="7.625" style="2" bestFit="1" customWidth="1"/>
    <col min="44" max="44" width="7.25390625" style="2" bestFit="1" customWidth="1"/>
    <col min="45" max="45" width="5.75390625" style="2" bestFit="1" customWidth="1"/>
    <col min="46" max="46" width="7.375" style="2" bestFit="1" customWidth="1"/>
    <col min="47" max="16384" width="9.125" style="2" customWidth="1"/>
  </cols>
  <sheetData>
    <row r="1" spans="1:46" ht="12.75">
      <c r="A1" s="1" t="s">
        <v>20</v>
      </c>
      <c r="B1" s="138" t="s">
        <v>21</v>
      </c>
      <c r="C1" s="138"/>
      <c r="D1" s="138">
        <v>2</v>
      </c>
      <c r="E1" s="138"/>
      <c r="F1" s="138">
        <v>3</v>
      </c>
      <c r="G1" s="138"/>
      <c r="H1" s="138">
        <v>4</v>
      </c>
      <c r="I1" s="138"/>
      <c r="J1" s="138">
        <v>5</v>
      </c>
      <c r="K1" s="138"/>
      <c r="L1" s="138">
        <v>6</v>
      </c>
      <c r="M1" s="138"/>
      <c r="N1" s="138">
        <v>7</v>
      </c>
      <c r="O1" s="138"/>
      <c r="P1" s="138">
        <v>8</v>
      </c>
      <c r="Q1" s="138"/>
      <c r="R1" s="138">
        <v>9</v>
      </c>
      <c r="S1" s="138"/>
      <c r="T1" s="138">
        <v>10</v>
      </c>
      <c r="U1" s="138"/>
      <c r="V1" s="138">
        <v>11</v>
      </c>
      <c r="W1" s="138"/>
      <c r="X1" s="139">
        <v>12</v>
      </c>
      <c r="Y1" s="139"/>
      <c r="Z1" s="139">
        <v>13</v>
      </c>
      <c r="AA1" s="139"/>
      <c r="AB1" s="139">
        <v>14</v>
      </c>
      <c r="AC1" s="139"/>
      <c r="AD1" s="139">
        <v>15</v>
      </c>
      <c r="AE1" s="139"/>
      <c r="AG1" s="143" t="s">
        <v>17</v>
      </c>
      <c r="AH1" s="145" t="s">
        <v>2</v>
      </c>
      <c r="AI1" s="140" t="s">
        <v>18</v>
      </c>
      <c r="AJ1" s="140"/>
      <c r="AK1" s="140"/>
      <c r="AL1" s="140"/>
      <c r="AM1" s="140"/>
      <c r="AN1" s="141"/>
      <c r="AO1" s="140" t="s">
        <v>0</v>
      </c>
      <c r="AP1" s="141"/>
      <c r="AQ1" s="140" t="s">
        <v>1</v>
      </c>
      <c r="AR1" s="142"/>
      <c r="AS1" s="140" t="s">
        <v>19</v>
      </c>
      <c r="AT1" s="140"/>
    </row>
    <row r="2" spans="1:46" ht="12.75">
      <c r="A2" s="3" t="s">
        <v>17</v>
      </c>
      <c r="B2" s="4" t="s">
        <v>16</v>
      </c>
      <c r="C2" s="26" t="s">
        <v>6</v>
      </c>
      <c r="D2" s="4" t="s">
        <v>16</v>
      </c>
      <c r="E2" s="26" t="s">
        <v>6</v>
      </c>
      <c r="F2" s="4" t="s">
        <v>16</v>
      </c>
      <c r="G2" s="26" t="s">
        <v>6</v>
      </c>
      <c r="H2" s="4" t="s">
        <v>16</v>
      </c>
      <c r="I2" s="26" t="s">
        <v>6</v>
      </c>
      <c r="J2" s="4" t="s">
        <v>16</v>
      </c>
      <c r="K2" s="26" t="s">
        <v>6</v>
      </c>
      <c r="L2" s="4" t="s">
        <v>16</v>
      </c>
      <c r="M2" s="26" t="s">
        <v>6</v>
      </c>
      <c r="N2" s="4" t="s">
        <v>16</v>
      </c>
      <c r="O2" s="26" t="s">
        <v>6</v>
      </c>
      <c r="P2" s="4" t="s">
        <v>16</v>
      </c>
      <c r="Q2" s="26" t="s">
        <v>6</v>
      </c>
      <c r="R2" s="4" t="s">
        <v>16</v>
      </c>
      <c r="S2" s="26" t="s">
        <v>6</v>
      </c>
      <c r="T2" s="4" t="s">
        <v>16</v>
      </c>
      <c r="U2" s="26" t="s">
        <v>6</v>
      </c>
      <c r="V2" s="4" t="s">
        <v>16</v>
      </c>
      <c r="W2" s="26" t="s">
        <v>6</v>
      </c>
      <c r="X2" s="4" t="s">
        <v>16</v>
      </c>
      <c r="Y2" s="26" t="s">
        <v>6</v>
      </c>
      <c r="Z2" s="4" t="s">
        <v>16</v>
      </c>
      <c r="AA2" s="26" t="s">
        <v>6</v>
      </c>
      <c r="AB2" s="4" t="s">
        <v>16</v>
      </c>
      <c r="AC2" s="26" t="s">
        <v>6</v>
      </c>
      <c r="AD2" s="4" t="s">
        <v>16</v>
      </c>
      <c r="AE2" s="26" t="s">
        <v>6</v>
      </c>
      <c r="AG2" s="144"/>
      <c r="AH2" s="146"/>
      <c r="AI2" s="147" t="s">
        <v>16</v>
      </c>
      <c r="AJ2" s="147"/>
      <c r="AK2" s="147"/>
      <c r="AL2" s="148" t="s">
        <v>6</v>
      </c>
      <c r="AM2" s="148"/>
      <c r="AN2" s="149"/>
      <c r="AO2" s="5" t="s">
        <v>16</v>
      </c>
      <c r="AP2" s="6" t="s">
        <v>6</v>
      </c>
      <c r="AQ2" s="5" t="s">
        <v>16</v>
      </c>
      <c r="AR2" s="7" t="s">
        <v>6</v>
      </c>
      <c r="AS2" s="5" t="s">
        <v>16</v>
      </c>
      <c r="AT2" s="8" t="s">
        <v>6</v>
      </c>
    </row>
    <row r="3" spans="1:46" ht="12.75">
      <c r="A3" s="9" t="s">
        <v>25</v>
      </c>
      <c r="B3" s="62">
        <v>305</v>
      </c>
      <c r="C3" s="63">
        <f>IF(AND((B3&gt;0),(B$5&gt;0)),(B3/B$5*100),"")</f>
        <v>660.1731601731601</v>
      </c>
      <c r="D3" s="62">
        <v>235</v>
      </c>
      <c r="E3" s="63">
        <f>IF(AND((D3&gt;0),(D$5&gt;0)),(D3/D$5*100),"")</f>
        <v>611.9791666666667</v>
      </c>
      <c r="F3" s="62">
        <v>420</v>
      </c>
      <c r="G3" s="63">
        <f>IF(AND((F3&gt;0),(F$5&gt;0)),(F3/F$5*100),"")</f>
        <v>750</v>
      </c>
      <c r="H3" s="62">
        <v>387</v>
      </c>
      <c r="I3" s="63">
        <f>IF(AND((H3&gt;0),(H$5&gt;0)),(H3/H$5*100),"")</f>
        <v>788.1873727087576</v>
      </c>
      <c r="J3" s="62">
        <v>269</v>
      </c>
      <c r="K3" s="63">
        <f>IF(AND((J3&gt;0),(J$5&gt;0)),(J3/J$5*100),"")</f>
        <v>672.5</v>
      </c>
      <c r="L3" s="62">
        <v>407</v>
      </c>
      <c r="M3" s="63">
        <f>IF(AND((L3&gt;0),(L$5&gt;0)),(L3/L$5*100),"")</f>
        <v>726.7857142857143</v>
      </c>
      <c r="N3" s="62">
        <v>330</v>
      </c>
      <c r="O3" s="63">
        <f>IF(AND((N3&gt;0),(N$5&gt;0)),(N3/N$5*100),"")</f>
        <v>621.4689265536723</v>
      </c>
      <c r="P3" s="62">
        <v>450</v>
      </c>
      <c r="Q3" s="63">
        <f>IF(AND((P3&gt;0),(P$5&gt;0)),(P3/P$5*100),"")</f>
        <v>738.9162561576355</v>
      </c>
      <c r="R3" s="62">
        <v>320</v>
      </c>
      <c r="S3" s="63">
        <f>IF(AND((R3&gt;0),(R$5&gt;0)),(R3/R$5*100),"")</f>
        <v>673.6842105263157</v>
      </c>
      <c r="T3" s="62">
        <v>302</v>
      </c>
      <c r="U3" s="63">
        <f>IF(AND((T3&gt;0),(T$5&gt;0)),(T3/T$5*100),"")</f>
        <v>649.4623655913978</v>
      </c>
      <c r="V3" s="62"/>
      <c r="W3" s="63">
        <f>IF(AND((V3&gt;0),(V$5&gt;0)),(V3/V$5*100),"")</f>
      </c>
      <c r="X3" s="62"/>
      <c r="Y3" s="63">
        <f>IF(AND((X3&gt;0),(X$5&gt;0)),(X3/X$5*100),"")</f>
      </c>
      <c r="Z3" s="62"/>
      <c r="AA3" s="63">
        <f>IF(AND((Z3&gt;0),(Z$5&gt;0)),(Z3/Z$5*100),"")</f>
      </c>
      <c r="AB3" s="62"/>
      <c r="AC3" s="63">
        <f>IF(AND((AB3&gt;0),(AB$5&gt;0)),(AB3/AB$5*100),"")</f>
      </c>
      <c r="AD3" s="62"/>
      <c r="AE3" s="63">
        <f>IF(AND((AD3&gt;0),(AD$5&gt;0)),(AD3/AD$5*100),"")</f>
      </c>
      <c r="AF3" s="24"/>
      <c r="AG3" s="64" t="str">
        <f>A3</f>
        <v>Body length</v>
      </c>
      <c r="AH3" s="65">
        <f>COUNT(B3,D3,F3,H3,J3,L3,N3,P3,R3,T3,V3,X3,Z3,AB3,AD3)</f>
        <v>10</v>
      </c>
      <c r="AI3" s="66">
        <f>IF(SUM(B3,D3,F3,H3,J3,L3,N3,P3,R3,T3,V3,X3,Z3,AB3,AD3)&gt;0,MIN(B3,D3,F3,H3,J3,L3,N3,P3,R3,T3,V3,X3,Z3,AB3,AD3),"")</f>
        <v>235</v>
      </c>
      <c r="AJ3" s="67" t="str">
        <f>IF(COUNT(AI3)&gt;0,"–","?")</f>
        <v>–</v>
      </c>
      <c r="AK3" s="68">
        <f>IF(SUM(B3,D3,F3,H3,J3,L3,N3,P3,R3,T3,V3,X3,Z3,AB3,AD3)&gt;0,MAX(B3,D3,F3,H3,J3,L3,N3,P3,R3,T3,V3,X3,Z3,AB3,AD3),"")</f>
        <v>450</v>
      </c>
      <c r="AL3" s="58">
        <f>IF(SUM(C3,E3,G3,I3,K3,M3,O3,Q3,S3,U3,W3,Y3,AA3,AC3,AE3)&gt;0,MIN(C3,E3,G3,I3,K3,M3,O3,Q3,S3,U3,W3,Y3,AA3,AC3,AE3),"")</f>
        <v>611.9791666666667</v>
      </c>
      <c r="AM3" s="61" t="str">
        <f>IF(COUNT(AL3)&gt;0,"–","?")</f>
        <v>–</v>
      </c>
      <c r="AN3" s="57">
        <f>IF(SUM(C3,E3,G3,I3,K3,M3,O3,Q3,S3,U3,W3,Y3,AA3,AC3,AE3)&gt;0,MAX(C3,E3,G3,I3,K3,M3,O3,Q3,S3,U3,W3,Y3,AA3,AC3,AE3),"")</f>
        <v>788.1873727087576</v>
      </c>
      <c r="AO3" s="79">
        <f>IF(SUM(B3,D3,F3,H3,J3,L3,N3,P3,R3,T3,V3,X3,Z3,AB3,AD3)&gt;0,AVERAGE(B3,D3,F3,H3,J3,L3,N3,P3,R3,T3,V3,X3,Z3,AB3,AD3),"?")</f>
        <v>342.5</v>
      </c>
      <c r="AP3" s="59">
        <f>IF(SUM(C3,E3,G3,I3,K3,M3,O3,Q3,S3,U3,W3,Y3,AA3,AC3,AE3)&gt;0,AVERAGE(C3,E3,G3,I3,K3,M3,O3,Q3,S3,U3,W3,Y3,AA3,AC3,AE3),"?")</f>
        <v>689.3157172663321</v>
      </c>
      <c r="AQ3" s="67">
        <f>IF(COUNT(B3,D3,F3,H3,J3,L3,N3,P3,R3,T3,V3,X3,Z3,AB3,AD3)&gt;1,STDEV(B3,D3,F3,H3,J3,L3,N3,P3,R3,T3,V3,X3,Z3,AB3,AD3),"?")</f>
        <v>70.21435434122823</v>
      </c>
      <c r="AR3" s="60">
        <f>IF(COUNT(C3,E3,G3,I3,K3,M3,O3,Q3,S3,U3,W3,Y3,AA3,AC3,AE3)&gt;1,STDEV(C3,E3,G3,I3,K3,M3,O3,Q3,S3,U3,W3,Y3,AA3,AC3,AE3),"?")</f>
        <v>58.567359366255594</v>
      </c>
      <c r="AS3" s="67">
        <f>IF(COUNT(B3)&gt;0,B3,"?")</f>
        <v>305</v>
      </c>
      <c r="AT3" s="61">
        <f>IF(COUNT(C3)&gt;0,C3,"?")</f>
        <v>660.1731601731601</v>
      </c>
    </row>
    <row r="4" spans="1:46" ht="12.75">
      <c r="A4" s="53" t="s">
        <v>29</v>
      </c>
      <c r="B4" s="55"/>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133"/>
      <c r="AG4" s="11" t="str">
        <f>A4</f>
        <v>Buccal tube</v>
      </c>
      <c r="AH4" s="12"/>
      <c r="AI4" s="13"/>
      <c r="AJ4" s="14"/>
      <c r="AK4" s="15"/>
      <c r="AL4" s="16"/>
      <c r="AM4" s="17"/>
      <c r="AN4" s="18"/>
      <c r="AO4" s="80"/>
      <c r="AP4" s="19"/>
      <c r="AQ4" s="14"/>
      <c r="AR4" s="20"/>
      <c r="AS4" s="14"/>
      <c r="AT4" s="17"/>
    </row>
    <row r="5" spans="1:46" ht="12.75">
      <c r="A5" s="9" t="s">
        <v>30</v>
      </c>
      <c r="B5" s="10">
        <v>46.2</v>
      </c>
      <c r="C5" s="27" t="s">
        <v>15</v>
      </c>
      <c r="D5" s="10">
        <v>38.4</v>
      </c>
      <c r="E5" s="27" t="s">
        <v>15</v>
      </c>
      <c r="F5" s="10">
        <v>56</v>
      </c>
      <c r="G5" s="27" t="s">
        <v>15</v>
      </c>
      <c r="H5" s="10">
        <v>49.1</v>
      </c>
      <c r="I5" s="27" t="s">
        <v>15</v>
      </c>
      <c r="J5" s="10">
        <v>40</v>
      </c>
      <c r="K5" s="27" t="s">
        <v>15</v>
      </c>
      <c r="L5" s="10">
        <v>56</v>
      </c>
      <c r="M5" s="27" t="s">
        <v>15</v>
      </c>
      <c r="N5" s="10">
        <v>53.1</v>
      </c>
      <c r="O5" s="27" t="s">
        <v>15</v>
      </c>
      <c r="P5" s="10">
        <v>60.9</v>
      </c>
      <c r="Q5" s="27" t="s">
        <v>15</v>
      </c>
      <c r="R5" s="10">
        <v>47.5</v>
      </c>
      <c r="S5" s="27" t="s">
        <v>15</v>
      </c>
      <c r="T5" s="10">
        <v>46.5</v>
      </c>
      <c r="U5" s="27" t="s">
        <v>15</v>
      </c>
      <c r="V5" s="10"/>
      <c r="W5" s="27" t="s">
        <v>15</v>
      </c>
      <c r="X5" s="10"/>
      <c r="Y5" s="27" t="s">
        <v>15</v>
      </c>
      <c r="Z5" s="10"/>
      <c r="AA5" s="27" t="s">
        <v>15</v>
      </c>
      <c r="AB5" s="10"/>
      <c r="AC5" s="27" t="s">
        <v>15</v>
      </c>
      <c r="AD5" s="10"/>
      <c r="AE5" s="27" t="s">
        <v>15</v>
      </c>
      <c r="AG5" s="11" t="str">
        <f aca="true" t="shared" si="0" ref="AG5:AG25">A5</f>
        <v>     Length</v>
      </c>
      <c r="AH5" s="12">
        <f>COUNT(B5,D5,F5,H5,J5,L5,N5,P5,R5,T5,V5,X5,Z5,AB5,AD5)</f>
        <v>10</v>
      </c>
      <c r="AI5" s="13">
        <f aca="true" t="shared" si="1" ref="AI5:AI25">IF(SUM(B5,D5,F5,H5,J5,L5,N5,P5,R5,T5,V5,X5,Z5,AB5,AD5)&gt;0,MIN(B5,D5,F5,H5,J5,L5,N5,P5,R5,T5,V5,X5,Z5,AB5,AD5),"")</f>
        <v>38.4</v>
      </c>
      <c r="AJ5" s="14" t="str">
        <f aca="true" t="shared" si="2" ref="AJ5:AJ25">IF(COUNT(AI5)&gt;0,"–","?")</f>
        <v>–</v>
      </c>
      <c r="AK5" s="15">
        <f aca="true" t="shared" si="3" ref="AK5:AK25">IF(SUM(B5,D5,F5,H5,J5,L5,N5,P5,R5,T5,V5,X5,Z5,AB5,AD5)&gt;0,MAX(B5,D5,F5,H5,J5,L5,N5,P5,R5,T5,V5,X5,Z5,AB5,AD5),"")</f>
        <v>60.9</v>
      </c>
      <c r="AL5" s="16">
        <f aca="true" t="shared" si="4" ref="AL5:AL25">IF(SUM(C5,E5,G5,I5,K5,M5,O5,Q5,S5,U5,W5,Y5,AA5,AC5,AE5)&gt;0,MIN(C5,E5,G5,I5,K5,M5,O5,Q5,S5,U5,W5,Y5,AA5,AC5,AE5),"")</f>
      </c>
      <c r="AM5" s="17" t="s">
        <v>15</v>
      </c>
      <c r="AN5" s="18">
        <f aca="true" t="shared" si="5" ref="AN5:AN25">IF(SUM(C5,E5,G5,I5,K5,M5,O5,Q5,S5,U5,W5,Y5,AA5,AC5,AE5)&gt;0,MAX(C5,E5,G5,I5,K5,M5,O5,Q5,S5,U5,W5,Y5,AA5,AC5,AE5),"")</f>
      </c>
      <c r="AO5" s="80">
        <f aca="true" t="shared" si="6" ref="AO5:AO35">IF(SUM(B5,D5,F5,H5,J5,L5,N5,P5,R5,T5,V5,X5,Z5,AB5,AD5)&gt;0,AVERAGE(B5,D5,F5,H5,J5,L5,N5,P5,R5,T5,V5,X5,Z5,AB5,AD5),"?")</f>
        <v>49.37</v>
      </c>
      <c r="AP5" s="19" t="s">
        <v>15</v>
      </c>
      <c r="AQ5" s="14">
        <f aca="true" t="shared" si="7" ref="AQ5:AQ25">IF(COUNT(B5,D5,F5,H5,J5,L5,N5,P5,R5,T5,V5,X5,Z5,AB5,AD5)&gt;1,STDEV(B5,D5,F5,H5,J5,L5,N5,P5,R5,T5,V5,X5,Z5,AB5,AD5),"?")</f>
        <v>7.186105420261447</v>
      </c>
      <c r="AR5" s="20" t="s">
        <v>15</v>
      </c>
      <c r="AS5" s="14">
        <f aca="true" t="shared" si="8" ref="AS5:AS25">IF(COUNT(B5)&gt;0,B5,"?")</f>
        <v>46.2</v>
      </c>
      <c r="AT5" s="17" t="s">
        <v>15</v>
      </c>
    </row>
    <row r="6" spans="1:46" ht="12.75">
      <c r="A6" s="54" t="s">
        <v>31</v>
      </c>
      <c r="B6" s="10">
        <v>32.5</v>
      </c>
      <c r="C6" s="27">
        <f>IF(AND((B6&gt;0),(B$5&gt;0)),(B6/B$5*100),"")</f>
        <v>70.34632034632034</v>
      </c>
      <c r="D6" s="10">
        <v>27.3</v>
      </c>
      <c r="E6" s="27">
        <f>IF(AND((D6&gt;0),(D$5&gt;0)),(D6/D$5*100),"")</f>
        <v>71.09375</v>
      </c>
      <c r="F6" s="10">
        <v>40.7</v>
      </c>
      <c r="G6" s="27">
        <f>IF(AND((F6&gt;0),(F$5&gt;0)),(F6/F$5*100),"")</f>
        <v>72.67857142857143</v>
      </c>
      <c r="H6" s="10">
        <v>34.8</v>
      </c>
      <c r="I6" s="27">
        <f>IF(AND((H6&gt;0),(H$5&gt;0)),(H6/H$5*100),"")</f>
        <v>70.87576374745417</v>
      </c>
      <c r="J6" s="10">
        <v>29.4</v>
      </c>
      <c r="K6" s="27">
        <f>IF(AND((J6&gt;0),(J$5&gt;0)),(J6/J$5*100),"")</f>
        <v>73.5</v>
      </c>
      <c r="L6" s="10">
        <v>40.8</v>
      </c>
      <c r="M6" s="27">
        <f>IF(AND((L6&gt;0),(L$5&gt;0)),(L6/L$5*100),"")</f>
        <v>72.85714285714285</v>
      </c>
      <c r="N6" s="10">
        <v>38.9</v>
      </c>
      <c r="O6" s="27">
        <f>IF(AND((N6&gt;0),(N$5&gt;0)),(N6/N$5*100),"")</f>
        <v>73.25800376647834</v>
      </c>
      <c r="P6" s="10">
        <v>44.2</v>
      </c>
      <c r="Q6" s="27">
        <f>IF(AND((P6&gt;0),(P$5&gt;0)),(P6/P$5*100),"")</f>
        <v>72.57799671592777</v>
      </c>
      <c r="R6" s="10">
        <v>33.7</v>
      </c>
      <c r="S6" s="27">
        <f>IF(AND((R6&gt;0),(R$5&gt;0)),(R6/R$5*100),"")</f>
        <v>70.94736842105263</v>
      </c>
      <c r="T6" s="10">
        <v>32.8</v>
      </c>
      <c r="U6" s="27">
        <f>IF(AND((T6&gt;0),(T$5&gt;0)),(T6/T$5*100),"")</f>
        <v>70.53763440860214</v>
      </c>
      <c r="V6" s="10"/>
      <c r="W6" s="27">
        <f>IF(AND((V6&gt;0),(V$5&gt;0)),(V6/V$5*100),"")</f>
      </c>
      <c r="X6" s="10"/>
      <c r="Y6" s="27">
        <f>IF(AND((X6&gt;0),(X$5&gt;0)),(X6/X$5*100),"")</f>
      </c>
      <c r="Z6" s="10"/>
      <c r="AA6" s="27">
        <f>IF(AND((Z6&gt;0),(Z$5&gt;0)),(Z6/Z$5*100),"")</f>
      </c>
      <c r="AB6" s="10"/>
      <c r="AC6" s="27">
        <f>IF(AND((AB6&gt;0),(AB$5&gt;0)),(AB6/AB$5*100),"")</f>
      </c>
      <c r="AD6" s="10"/>
      <c r="AE6" s="27">
        <f>IF(AND((AD6&gt;0),(AD$5&gt;0)),(AD6/AD$5*100),"")</f>
      </c>
      <c r="AG6" s="11" t="str">
        <f t="shared" si="0"/>
        <v>     Stylet support insertion point</v>
      </c>
      <c r="AH6" s="12">
        <f aca="true" t="shared" si="9" ref="AH6:AH25">COUNT(B6,D6,F6,H6,J6,L6,N6,P6,R6,T6,V6,X6,Z6,AB6,AD6)</f>
        <v>10</v>
      </c>
      <c r="AI6" s="13">
        <f t="shared" si="1"/>
        <v>27.3</v>
      </c>
      <c r="AJ6" s="14" t="str">
        <f t="shared" si="2"/>
        <v>–</v>
      </c>
      <c r="AK6" s="15">
        <f t="shared" si="3"/>
        <v>44.2</v>
      </c>
      <c r="AL6" s="16">
        <f t="shared" si="4"/>
        <v>70.34632034632034</v>
      </c>
      <c r="AM6" s="17" t="str">
        <f aca="true" t="shared" si="10" ref="AM6:AM25">IF(COUNT(AL6)&gt;0,"–","?")</f>
        <v>–</v>
      </c>
      <c r="AN6" s="18">
        <f t="shared" si="5"/>
        <v>73.5</v>
      </c>
      <c r="AO6" s="80">
        <f t="shared" si="6"/>
        <v>35.510000000000005</v>
      </c>
      <c r="AP6" s="19">
        <f aca="true" t="shared" si="11" ref="AP6:AP25">IF(SUM(C6,E6,G6,I6,K6,M6,O6,Q6,S6,U6,W6,Y6,AA6,AC6,AE6)&gt;0,AVERAGE(C6,E6,G6,I6,K6,M6,O6,Q6,S6,U6,W6,Y6,AA6,AC6,AE6),"?")</f>
        <v>71.86725516915496</v>
      </c>
      <c r="AQ6" s="14">
        <f t="shared" si="7"/>
        <v>5.445171153314531</v>
      </c>
      <c r="AR6" s="20">
        <f aca="true" t="shared" si="12" ref="AR6:AR25">IF(COUNT(C6,E6,G6,I6,K6,M6,O6,Q6,S6,U6,W6,Y6,AA6,AC6,AE6)&gt;1,STDEV(C6,E6,G6,I6,K6,M6,O6,Q6,S6,U6,W6,Y6,AA6,AC6,AE6),"?")</f>
        <v>1.2134429353016674</v>
      </c>
      <c r="AS6" s="14">
        <f t="shared" si="8"/>
        <v>32.5</v>
      </c>
      <c r="AT6" s="17">
        <f aca="true" t="shared" si="13" ref="AT6:AT25">IF(COUNT(C6)&gt;0,C6,"?")</f>
        <v>70.34632034632034</v>
      </c>
    </row>
    <row r="7" spans="1:46" ht="12.75">
      <c r="A7" s="54" t="s">
        <v>32</v>
      </c>
      <c r="B7" s="10">
        <v>5.5</v>
      </c>
      <c r="C7" s="27">
        <f>IF(AND((B7&gt;0),(B$5&gt;0)),(B7/B$5*100),"")</f>
        <v>11.904761904761903</v>
      </c>
      <c r="D7" s="10">
        <v>3.8</v>
      </c>
      <c r="E7" s="27">
        <f>IF(AND((D7&gt;0),(D$5&gt;0)),(D7/D$5*100),"")</f>
        <v>9.895833333333332</v>
      </c>
      <c r="F7" s="10">
        <v>6.3</v>
      </c>
      <c r="G7" s="27">
        <f>IF(AND((F7&gt;0),(F$5&gt;0)),(F7/F$5*100),"")</f>
        <v>11.25</v>
      </c>
      <c r="H7" s="10">
        <v>6.2</v>
      </c>
      <c r="I7" s="27">
        <f>IF(AND((H7&gt;0),(H$5&gt;0)),(H7/H$5*100),"")</f>
        <v>12.627291242362526</v>
      </c>
      <c r="J7" s="10">
        <v>4</v>
      </c>
      <c r="K7" s="27">
        <f>IF(AND((J7&gt;0),(J$5&gt;0)),(J7/J$5*100),"")</f>
        <v>10</v>
      </c>
      <c r="L7" s="10">
        <v>7.3</v>
      </c>
      <c r="M7" s="27">
        <f>IF(AND((L7&gt;0),(L$5&gt;0)),(L7/L$5*100),"")</f>
        <v>13.035714285714286</v>
      </c>
      <c r="N7" s="10">
        <v>5.8</v>
      </c>
      <c r="O7" s="27">
        <f>IF(AND((N7&gt;0),(N$5&gt;0)),(N7/N$5*100),"")</f>
        <v>10.922787193973633</v>
      </c>
      <c r="P7" s="10">
        <v>7.9</v>
      </c>
      <c r="Q7" s="27">
        <f>IF(AND((P7&gt;0),(P$5&gt;0)),(P7/P$5*100),"")</f>
        <v>12.97208538587849</v>
      </c>
      <c r="R7" s="10">
        <v>5.6</v>
      </c>
      <c r="S7" s="27">
        <f>IF(AND((R7&gt;0),(R$5&gt;0)),(R7/R$5*100),"")</f>
        <v>11.789473684210526</v>
      </c>
      <c r="T7" s="10">
        <v>5.1</v>
      </c>
      <c r="U7" s="27">
        <f>IF(AND((T7&gt;0),(T$5&gt;0)),(T7/T$5*100),"")</f>
        <v>10.96774193548387</v>
      </c>
      <c r="V7" s="10"/>
      <c r="W7" s="27">
        <f>IF(AND((V7&gt;0),(V$5&gt;0)),(V7/V$5*100),"")</f>
      </c>
      <c r="X7" s="10"/>
      <c r="Y7" s="27">
        <f>IF(AND((X7&gt;0),(X$5&gt;0)),(X7/X$5*100),"")</f>
      </c>
      <c r="Z7" s="10"/>
      <c r="AA7" s="27">
        <f>IF(AND((Z7&gt;0),(Z$5&gt;0)),(Z7/Z$5*100),"")</f>
      </c>
      <c r="AB7" s="10"/>
      <c r="AC7" s="27">
        <f>IF(AND((AB7&gt;0),(AB$5&gt;0)),(AB7/AB$5*100),"")</f>
      </c>
      <c r="AD7" s="10"/>
      <c r="AE7" s="27">
        <f>IF(AND((AD7&gt;0),(AD$5&gt;0)),(AD7/AD$5*100),"")</f>
      </c>
      <c r="AG7" s="11" t="str">
        <f t="shared" si="0"/>
        <v>     External width</v>
      </c>
      <c r="AH7" s="12">
        <f t="shared" si="9"/>
        <v>10</v>
      </c>
      <c r="AI7" s="13">
        <f t="shared" si="1"/>
        <v>3.8</v>
      </c>
      <c r="AJ7" s="14" t="str">
        <f t="shared" si="2"/>
        <v>–</v>
      </c>
      <c r="AK7" s="15">
        <f t="shared" si="3"/>
        <v>7.9</v>
      </c>
      <c r="AL7" s="16">
        <f t="shared" si="4"/>
        <v>9.895833333333332</v>
      </c>
      <c r="AM7" s="17" t="str">
        <f t="shared" si="10"/>
        <v>–</v>
      </c>
      <c r="AN7" s="18">
        <f t="shared" si="5"/>
        <v>13.035714285714286</v>
      </c>
      <c r="AO7" s="80">
        <f t="shared" si="6"/>
        <v>5.75</v>
      </c>
      <c r="AP7" s="19">
        <f t="shared" si="11"/>
        <v>11.536568896571856</v>
      </c>
      <c r="AQ7" s="14">
        <f t="shared" si="7"/>
        <v>1.2868998061663985</v>
      </c>
      <c r="AR7" s="20">
        <f t="shared" si="12"/>
        <v>1.1320000801104697</v>
      </c>
      <c r="AS7" s="14">
        <f t="shared" si="8"/>
        <v>5.5</v>
      </c>
      <c r="AT7" s="17">
        <f t="shared" si="13"/>
        <v>11.904761904761903</v>
      </c>
    </row>
    <row r="8" spans="1:46" ht="12.75">
      <c r="A8" s="54" t="s">
        <v>33</v>
      </c>
      <c r="B8" s="10">
        <v>3.4</v>
      </c>
      <c r="C8" s="27">
        <f>IF(AND((B8&gt;0),(B$5&gt;0)),(B8/B$5*100),"")</f>
        <v>7.359307359307358</v>
      </c>
      <c r="D8" s="10">
        <v>2.5</v>
      </c>
      <c r="E8" s="27">
        <f aca="true" t="shared" si="14" ref="E8:AE9">IF(AND((D8&gt;0),(D$5&gt;0)),(D8/D$5*100),"")</f>
        <v>6.510416666666667</v>
      </c>
      <c r="F8" s="10">
        <v>4.2</v>
      </c>
      <c r="G8" s="27">
        <f t="shared" si="14"/>
        <v>7.5</v>
      </c>
      <c r="H8" s="10">
        <v>3.6</v>
      </c>
      <c r="I8" s="27">
        <f t="shared" si="14"/>
        <v>7.3319755600814664</v>
      </c>
      <c r="J8" s="10">
        <v>2.9</v>
      </c>
      <c r="K8" s="27">
        <f t="shared" si="14"/>
        <v>7.249999999999999</v>
      </c>
      <c r="L8" s="10">
        <v>5</v>
      </c>
      <c r="M8" s="27">
        <f t="shared" si="14"/>
        <v>8.928571428571429</v>
      </c>
      <c r="N8" s="10">
        <v>3.7</v>
      </c>
      <c r="O8" s="27">
        <f t="shared" si="14"/>
        <v>6.96798493408663</v>
      </c>
      <c r="P8" s="10">
        <v>5.5</v>
      </c>
      <c r="Q8" s="27">
        <f t="shared" si="14"/>
        <v>9.0311986863711</v>
      </c>
      <c r="R8" s="10">
        <v>3.6</v>
      </c>
      <c r="S8" s="27">
        <f t="shared" si="14"/>
        <v>7.578947368421053</v>
      </c>
      <c r="T8" s="10">
        <v>3.1</v>
      </c>
      <c r="U8" s="27">
        <f t="shared" si="14"/>
        <v>6.666666666666667</v>
      </c>
      <c r="V8" s="10"/>
      <c r="W8" s="27">
        <f t="shared" si="14"/>
      </c>
      <c r="X8" s="10"/>
      <c r="Y8" s="27">
        <f t="shared" si="14"/>
      </c>
      <c r="Z8" s="10"/>
      <c r="AA8" s="27">
        <f t="shared" si="14"/>
      </c>
      <c r="AB8" s="10"/>
      <c r="AC8" s="27">
        <f t="shared" si="14"/>
      </c>
      <c r="AD8" s="10"/>
      <c r="AE8" s="27">
        <f t="shared" si="14"/>
      </c>
      <c r="AG8" s="11" t="str">
        <f t="shared" si="0"/>
        <v>     Internal width</v>
      </c>
      <c r="AH8" s="12">
        <f t="shared" si="9"/>
        <v>10</v>
      </c>
      <c r="AI8" s="13">
        <f t="shared" si="1"/>
        <v>2.5</v>
      </c>
      <c r="AJ8" s="14" t="str">
        <f t="shared" si="2"/>
        <v>–</v>
      </c>
      <c r="AK8" s="15">
        <f t="shared" si="3"/>
        <v>5.5</v>
      </c>
      <c r="AL8" s="16">
        <f t="shared" si="4"/>
        <v>6.510416666666667</v>
      </c>
      <c r="AM8" s="17" t="str">
        <f t="shared" si="10"/>
        <v>–</v>
      </c>
      <c r="AN8" s="18">
        <f t="shared" si="5"/>
        <v>9.0311986863711</v>
      </c>
      <c r="AO8" s="80">
        <f t="shared" si="6"/>
        <v>3.75</v>
      </c>
      <c r="AP8" s="19">
        <f t="shared" si="11"/>
        <v>7.512506867017237</v>
      </c>
      <c r="AQ8" s="14">
        <f t="shared" si="7"/>
        <v>0.9252627254521347</v>
      </c>
      <c r="AR8" s="20">
        <f t="shared" si="12"/>
        <v>0.847043255710331</v>
      </c>
      <c r="AS8" s="14">
        <f t="shared" si="8"/>
        <v>3.4</v>
      </c>
      <c r="AT8" s="17">
        <f t="shared" si="13"/>
        <v>7.359307359307358</v>
      </c>
    </row>
    <row r="9" spans="1:46" ht="12.75">
      <c r="A9" s="9" t="s">
        <v>34</v>
      </c>
      <c r="B9" s="10">
        <v>22.7</v>
      </c>
      <c r="C9" s="27">
        <f>IF(AND((B9&gt;0),(B$5&gt;0)),(B9/B$5*100),"")</f>
        <v>49.13419913419913</v>
      </c>
      <c r="D9" s="10">
        <v>18.6</v>
      </c>
      <c r="E9" s="27">
        <f t="shared" si="14"/>
        <v>48.43750000000001</v>
      </c>
      <c r="F9" s="10">
        <v>25.9</v>
      </c>
      <c r="G9" s="27">
        <f t="shared" si="14"/>
        <v>46.25</v>
      </c>
      <c r="H9" s="10">
        <v>23.3</v>
      </c>
      <c r="I9" s="27">
        <f t="shared" si="14"/>
        <v>47.45417515274949</v>
      </c>
      <c r="J9" s="10">
        <v>20</v>
      </c>
      <c r="K9" s="27">
        <f t="shared" si="14"/>
        <v>50</v>
      </c>
      <c r="L9" s="10">
        <v>26.3</v>
      </c>
      <c r="M9" s="27">
        <f t="shared" si="14"/>
        <v>46.964285714285715</v>
      </c>
      <c r="N9" s="10">
        <v>24.7</v>
      </c>
      <c r="O9" s="27">
        <f t="shared" si="14"/>
        <v>46.516007532956685</v>
      </c>
      <c r="P9" s="10">
        <v>28.7</v>
      </c>
      <c r="Q9" s="27">
        <f t="shared" si="14"/>
        <v>47.12643678160919</v>
      </c>
      <c r="R9" s="10">
        <v>21.8</v>
      </c>
      <c r="S9" s="27">
        <f t="shared" si="14"/>
        <v>45.89473684210527</v>
      </c>
      <c r="T9" s="10">
        <v>21.3</v>
      </c>
      <c r="U9" s="27">
        <f t="shared" si="14"/>
        <v>45.806451612903224</v>
      </c>
      <c r="V9" s="10"/>
      <c r="W9" s="27">
        <f t="shared" si="14"/>
      </c>
      <c r="X9" s="10"/>
      <c r="Y9" s="27">
        <f t="shared" si="14"/>
      </c>
      <c r="Z9" s="10"/>
      <c r="AA9" s="27">
        <f t="shared" si="14"/>
      </c>
      <c r="AB9" s="10"/>
      <c r="AC9" s="27">
        <f t="shared" si="14"/>
      </c>
      <c r="AD9" s="10"/>
      <c r="AE9" s="27">
        <f t="shared" si="14"/>
      </c>
      <c r="AG9" s="11" t="str">
        <f t="shared" si="0"/>
        <v>     Ventral lamina length</v>
      </c>
      <c r="AH9" s="12">
        <f t="shared" si="9"/>
        <v>10</v>
      </c>
      <c r="AI9" s="13">
        <f t="shared" si="1"/>
        <v>18.6</v>
      </c>
      <c r="AJ9" s="14" t="str">
        <f t="shared" si="2"/>
        <v>–</v>
      </c>
      <c r="AK9" s="15">
        <f t="shared" si="3"/>
        <v>28.7</v>
      </c>
      <c r="AL9" s="16">
        <f t="shared" si="4"/>
        <v>45.806451612903224</v>
      </c>
      <c r="AM9" s="17" t="str">
        <f t="shared" si="10"/>
        <v>–</v>
      </c>
      <c r="AN9" s="18">
        <f t="shared" si="5"/>
        <v>50</v>
      </c>
      <c r="AO9" s="80">
        <f t="shared" si="6"/>
        <v>23.33</v>
      </c>
      <c r="AP9" s="19">
        <f t="shared" si="11"/>
        <v>47.35837927708087</v>
      </c>
      <c r="AQ9" s="14">
        <f t="shared" si="7"/>
        <v>3.0994802431662154</v>
      </c>
      <c r="AR9" s="20">
        <f t="shared" si="12"/>
        <v>1.4143433922190414</v>
      </c>
      <c r="AS9" s="14">
        <f t="shared" si="8"/>
        <v>22.7</v>
      </c>
      <c r="AT9" s="17">
        <f t="shared" si="13"/>
        <v>49.13419913419913</v>
      </c>
    </row>
    <row r="10" spans="1:46" ht="12.75">
      <c r="A10" s="53" t="s">
        <v>46</v>
      </c>
      <c r="B10" s="55"/>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133"/>
      <c r="AG10" s="11" t="str">
        <f t="shared" si="0"/>
        <v>Placoid lengths</v>
      </c>
      <c r="AH10" s="12"/>
      <c r="AI10" s="13"/>
      <c r="AJ10" s="14"/>
      <c r="AK10" s="15"/>
      <c r="AL10" s="16"/>
      <c r="AM10" s="17"/>
      <c r="AN10" s="18"/>
      <c r="AO10" s="80"/>
      <c r="AP10" s="19"/>
      <c r="AQ10" s="14"/>
      <c r="AR10" s="20"/>
      <c r="AS10" s="14"/>
      <c r="AT10" s="17"/>
    </row>
    <row r="11" spans="1:46" ht="12.75">
      <c r="A11" s="9" t="s">
        <v>36</v>
      </c>
      <c r="B11" s="10">
        <v>10.5</v>
      </c>
      <c r="C11" s="27">
        <f>IF(AND((B11&gt;0),(B$5&gt;0)),(B11/B$5*100),"")</f>
        <v>22.727272727272727</v>
      </c>
      <c r="D11" s="10">
        <v>7.7</v>
      </c>
      <c r="E11" s="27">
        <f>IF(AND((D11&gt;0),(D$5&gt;0)),(D11/D$5*100),"")</f>
        <v>20.052083333333336</v>
      </c>
      <c r="F11" s="10">
        <v>13.7</v>
      </c>
      <c r="G11" s="27">
        <f>IF(AND((F11&gt;0),(F$5&gt;0)),(F11/F$5*100),"")</f>
        <v>24.46428571428571</v>
      </c>
      <c r="H11" s="10">
        <v>12</v>
      </c>
      <c r="I11" s="27">
        <f>IF(AND((H11&gt;0),(H$5&gt;0)),(H11/H$5*100),"")</f>
        <v>24.43991853360489</v>
      </c>
      <c r="J11" s="10">
        <v>8.7</v>
      </c>
      <c r="K11" s="27">
        <f>IF(AND((J11&gt;0),(J$5&gt;0)),(J11/J$5*100),"")</f>
        <v>21.749999999999996</v>
      </c>
      <c r="L11" s="10">
        <v>13.7</v>
      </c>
      <c r="M11" s="27">
        <f>IF(AND((L11&gt;0),(L$5&gt;0)),(L11/L$5*100),"")</f>
        <v>24.46428571428571</v>
      </c>
      <c r="N11" s="10">
        <v>11.4</v>
      </c>
      <c r="O11" s="27">
        <f>IF(AND((N11&gt;0),(N$5&gt;0)),(N11/N$5*100),"")</f>
        <v>21.468926553672315</v>
      </c>
      <c r="P11" s="10">
        <v>14.6</v>
      </c>
      <c r="Q11" s="27">
        <f>IF(AND((P11&gt;0),(P$5&gt;0)),(P11/P$5*100),"")</f>
        <v>23.973727422003286</v>
      </c>
      <c r="R11" s="10">
        <v>9.7</v>
      </c>
      <c r="S11" s="27">
        <f>IF(AND((R11&gt;0),(R$5&gt;0)),(R11/R$5*100),"")</f>
        <v>20.421052631578945</v>
      </c>
      <c r="T11" s="10">
        <v>11.2</v>
      </c>
      <c r="U11" s="27">
        <f>IF(AND((T11&gt;0),(T$5&gt;0)),(T11/T$5*100),"")</f>
        <v>24.086021505376344</v>
      </c>
      <c r="V11" s="10"/>
      <c r="W11" s="27">
        <f>IF(AND((V11&gt;0),(V$5&gt;0)),(V11/V$5*100),"")</f>
      </c>
      <c r="X11" s="10"/>
      <c r="Y11" s="27">
        <f>IF(AND((X11&gt;0),(X$5&gt;0)),(X11/X$5*100),"")</f>
      </c>
      <c r="Z11" s="10"/>
      <c r="AA11" s="27">
        <f>IF(AND((Z11&gt;0),(Z$5&gt;0)),(Z11/Z$5*100),"")</f>
      </c>
      <c r="AB11" s="10"/>
      <c r="AC11" s="27">
        <f>IF(AND((AB11&gt;0),(AB$5&gt;0)),(AB11/AB$5*100),"")</f>
      </c>
      <c r="AD11" s="10"/>
      <c r="AE11" s="27">
        <f>IF(AND((AD11&gt;0),(AD$5&gt;0)),(AD11/AD$5*100),"")</f>
      </c>
      <c r="AG11" s="11" t="str">
        <f t="shared" si="0"/>
        <v>     Macroplacoid 1</v>
      </c>
      <c r="AH11" s="12">
        <f t="shared" si="9"/>
        <v>10</v>
      </c>
      <c r="AI11" s="13">
        <f t="shared" si="1"/>
        <v>7.7</v>
      </c>
      <c r="AJ11" s="14" t="str">
        <f t="shared" si="2"/>
        <v>–</v>
      </c>
      <c r="AK11" s="15">
        <f t="shared" si="3"/>
        <v>14.6</v>
      </c>
      <c r="AL11" s="16">
        <f t="shared" si="4"/>
        <v>20.052083333333336</v>
      </c>
      <c r="AM11" s="17" t="str">
        <f t="shared" si="10"/>
        <v>–</v>
      </c>
      <c r="AN11" s="18">
        <f t="shared" si="5"/>
        <v>24.46428571428571</v>
      </c>
      <c r="AO11" s="80">
        <f t="shared" si="6"/>
        <v>11.32</v>
      </c>
      <c r="AP11" s="19">
        <f t="shared" si="11"/>
        <v>22.784757413541328</v>
      </c>
      <c r="AQ11" s="14">
        <f t="shared" si="7"/>
        <v>2.2567429824614256</v>
      </c>
      <c r="AR11" s="20">
        <f t="shared" si="12"/>
        <v>1.7431826910001706</v>
      </c>
      <c r="AS11" s="14">
        <f t="shared" si="8"/>
        <v>10.5</v>
      </c>
      <c r="AT11" s="17">
        <f t="shared" si="13"/>
        <v>22.727272727272727</v>
      </c>
    </row>
    <row r="12" spans="1:46" ht="12.75">
      <c r="A12" s="9" t="s">
        <v>37</v>
      </c>
      <c r="B12" s="10">
        <v>6.9</v>
      </c>
      <c r="C12" s="27">
        <f>IF(AND((B12&gt;0),(B$5&gt;0)),(B12/B$5*100),"")</f>
        <v>14.935064935064934</v>
      </c>
      <c r="D12" s="10">
        <v>5.6</v>
      </c>
      <c r="E12" s="27">
        <f>IF(AND((D12&gt;0),(D$5&gt;0)),(D12/D$5*100),"")</f>
        <v>14.583333333333334</v>
      </c>
      <c r="F12" s="10">
        <v>7.8</v>
      </c>
      <c r="G12" s="27">
        <f>IF(AND((F12&gt;0),(F$5&gt;0)),(F12/F$5*100),"")</f>
        <v>13.928571428571429</v>
      </c>
      <c r="H12" s="10">
        <v>7.4</v>
      </c>
      <c r="I12" s="27">
        <f>IF(AND((H12&gt;0),(H$5&gt;0)),(H12/H$5*100),"")</f>
        <v>15.071283095723015</v>
      </c>
      <c r="J12" s="10">
        <v>5.5</v>
      </c>
      <c r="K12" s="27">
        <f>IF(AND((J12&gt;0),(J$5&gt;0)),(J12/J$5*100),"")</f>
        <v>13.750000000000002</v>
      </c>
      <c r="L12" s="10">
        <v>8.5</v>
      </c>
      <c r="M12" s="27">
        <f>IF(AND((L12&gt;0),(L$5&gt;0)),(L12/L$5*100),"")</f>
        <v>15.178571428571427</v>
      </c>
      <c r="N12" s="10">
        <v>7.7</v>
      </c>
      <c r="O12" s="27">
        <f>IF(AND((N12&gt;0),(N$5&gt;0)),(N12/N$5*100),"")</f>
        <v>14.500941619585687</v>
      </c>
      <c r="P12" s="10">
        <v>9.5</v>
      </c>
      <c r="Q12" s="27">
        <f>IF(AND((P12&gt;0),(P$5&gt;0)),(P12/P$5*100),"")</f>
        <v>15.599343185550083</v>
      </c>
      <c r="R12" s="10">
        <v>6.3</v>
      </c>
      <c r="S12" s="27">
        <f>IF(AND((R12&gt;0),(R$5&gt;0)),(R12/R$5*100),"")</f>
        <v>13.26315789473684</v>
      </c>
      <c r="T12" s="10">
        <v>6.5</v>
      </c>
      <c r="U12" s="27">
        <f>IF(AND((T12&gt;0),(T$5&gt;0)),(T12/T$5*100),"")</f>
        <v>13.978494623655912</v>
      </c>
      <c r="V12" s="10"/>
      <c r="W12" s="27">
        <f>IF(AND((V12&gt;0),(V$5&gt;0)),(V12/V$5*100),"")</f>
      </c>
      <c r="X12" s="10"/>
      <c r="Y12" s="27">
        <f>IF(AND((X12&gt;0),(X$5&gt;0)),(X12/X$5*100),"")</f>
      </c>
      <c r="Z12" s="10"/>
      <c r="AA12" s="27">
        <f>IF(AND((Z12&gt;0),(Z$5&gt;0)),(Z12/Z$5*100),"")</f>
      </c>
      <c r="AB12" s="10"/>
      <c r="AC12" s="27">
        <f>IF(AND((AB12&gt;0),(AB$5&gt;0)),(AB12/AB$5*100),"")</f>
      </c>
      <c r="AD12" s="10"/>
      <c r="AE12" s="27">
        <f>IF(AND((AD12&gt;0),(AD$5&gt;0)),(AD12/AD$5*100),"")</f>
      </c>
      <c r="AG12" s="11" t="str">
        <f t="shared" si="0"/>
        <v>     Macroplacoid 2</v>
      </c>
      <c r="AH12" s="12">
        <f t="shared" si="9"/>
        <v>10</v>
      </c>
      <c r="AI12" s="13">
        <f t="shared" si="1"/>
        <v>5.5</v>
      </c>
      <c r="AJ12" s="14" t="str">
        <f t="shared" si="2"/>
        <v>–</v>
      </c>
      <c r="AK12" s="15">
        <f t="shared" si="3"/>
        <v>9.5</v>
      </c>
      <c r="AL12" s="16">
        <f t="shared" si="4"/>
        <v>13.26315789473684</v>
      </c>
      <c r="AM12" s="17" t="str">
        <f t="shared" si="10"/>
        <v>–</v>
      </c>
      <c r="AN12" s="18">
        <f t="shared" si="5"/>
        <v>15.599343185550083</v>
      </c>
      <c r="AO12" s="80">
        <f t="shared" si="6"/>
        <v>7.17</v>
      </c>
      <c r="AP12" s="19">
        <f t="shared" si="11"/>
        <v>14.478876154479266</v>
      </c>
      <c r="AQ12" s="14">
        <f t="shared" si="7"/>
        <v>1.2675873846712764</v>
      </c>
      <c r="AR12" s="20">
        <f t="shared" si="12"/>
        <v>0.7362004952018489</v>
      </c>
      <c r="AS12" s="14">
        <f t="shared" si="8"/>
        <v>6.9</v>
      </c>
      <c r="AT12" s="17">
        <f t="shared" si="13"/>
        <v>14.935064935064934</v>
      </c>
    </row>
    <row r="13" spans="1:46" ht="12.75">
      <c r="A13" s="9" t="s">
        <v>38</v>
      </c>
      <c r="B13" s="10">
        <v>19.6</v>
      </c>
      <c r="C13" s="27">
        <f>IF(AND((B13&gt;0),(B$5&gt;0)),(B13/B$5*100),"")</f>
        <v>42.42424242424242</v>
      </c>
      <c r="D13" s="10">
        <v>15.7</v>
      </c>
      <c r="E13" s="27">
        <f>IF(AND((D13&gt;0),(D$5&gt;0)),(D13/D$5*100),"")</f>
        <v>40.88541666666667</v>
      </c>
      <c r="F13" s="10">
        <v>23.2</v>
      </c>
      <c r="G13" s="27">
        <f>IF(AND((F13&gt;0),(F$5&gt;0)),(F13/F$5*100),"")</f>
        <v>41.42857142857142</v>
      </c>
      <c r="H13" s="10">
        <v>21.7</v>
      </c>
      <c r="I13" s="27">
        <f>IF(AND((H13&gt;0),(H$5&gt;0)),(H13/H$5*100),"")</f>
        <v>44.19551934826884</v>
      </c>
      <c r="J13" s="10">
        <v>16.7</v>
      </c>
      <c r="K13" s="27">
        <f>IF(AND((J13&gt;0),(J$5&gt;0)),(J13/J$5*100),"")</f>
        <v>41.75</v>
      </c>
      <c r="L13" s="10">
        <v>26</v>
      </c>
      <c r="M13" s="27">
        <f>IF(AND((L13&gt;0),(L$5&gt;0)),(L13/L$5*100),"")</f>
        <v>46.42857142857143</v>
      </c>
      <c r="N13" s="10">
        <v>22.9</v>
      </c>
      <c r="O13" s="27">
        <f>IF(AND((N13&gt;0),(N$5&gt;0)),(N13/N$5*100),"")</f>
        <v>43.126177024482104</v>
      </c>
      <c r="P13" s="10">
        <v>28.3</v>
      </c>
      <c r="Q13" s="27">
        <f>IF(AND((P13&gt;0),(P$5&gt;0)),(P13/P$5*100),"")</f>
        <v>46.469622331691305</v>
      </c>
      <c r="R13" s="10">
        <v>19.7</v>
      </c>
      <c r="S13" s="27">
        <f>IF(AND((R13&gt;0),(R$5&gt;0)),(R13/R$5*100),"")</f>
        <v>41.473684210526315</v>
      </c>
      <c r="T13" s="10">
        <v>19.6</v>
      </c>
      <c r="U13" s="27">
        <f>IF(AND((T13&gt;0),(T$5&gt;0)),(T13/T$5*100),"")</f>
        <v>42.1505376344086</v>
      </c>
      <c r="V13" s="10"/>
      <c r="W13" s="27">
        <f>IF(AND((V13&gt;0),(V$5&gt;0)),(V13/V$5*100),"")</f>
      </c>
      <c r="X13" s="10"/>
      <c r="Y13" s="27">
        <f>IF(AND((X13&gt;0),(X$5&gt;0)),(X13/X$5*100),"")</f>
      </c>
      <c r="Z13" s="10"/>
      <c r="AA13" s="27">
        <f>IF(AND((Z13&gt;0),(Z$5&gt;0)),(Z13/Z$5*100),"")</f>
      </c>
      <c r="AB13" s="10"/>
      <c r="AC13" s="27">
        <f>IF(AND((AB13&gt;0),(AB$5&gt;0)),(AB13/AB$5*100),"")</f>
      </c>
      <c r="AD13" s="10"/>
      <c r="AE13" s="27">
        <f>IF(AND((AD13&gt;0),(AD$5&gt;0)),(AD13/AD$5*100),"")</f>
      </c>
      <c r="AG13" s="11" t="str">
        <f t="shared" si="0"/>
        <v>     Macroplacoid row</v>
      </c>
      <c r="AH13" s="12">
        <f t="shared" si="9"/>
        <v>10</v>
      </c>
      <c r="AI13" s="13">
        <f t="shared" si="1"/>
        <v>15.7</v>
      </c>
      <c r="AJ13" s="14" t="str">
        <f t="shared" si="2"/>
        <v>–</v>
      </c>
      <c r="AK13" s="15">
        <f t="shared" si="3"/>
        <v>28.3</v>
      </c>
      <c r="AL13" s="16">
        <f t="shared" si="4"/>
        <v>40.88541666666667</v>
      </c>
      <c r="AM13" s="17" t="str">
        <f t="shared" si="10"/>
        <v>–</v>
      </c>
      <c r="AN13" s="18">
        <f t="shared" si="5"/>
        <v>46.469622331691305</v>
      </c>
      <c r="AO13" s="80">
        <f t="shared" si="6"/>
        <v>21.34</v>
      </c>
      <c r="AP13" s="19">
        <f t="shared" si="11"/>
        <v>43.033234249742904</v>
      </c>
      <c r="AQ13" s="14">
        <f t="shared" si="7"/>
        <v>3.9195237805971503</v>
      </c>
      <c r="AR13" s="20">
        <f t="shared" si="12"/>
        <v>2.0306976518738327</v>
      </c>
      <c r="AS13" s="14">
        <f t="shared" si="8"/>
        <v>19.6</v>
      </c>
      <c r="AT13" s="17">
        <f t="shared" si="13"/>
        <v>42.42424242424242</v>
      </c>
    </row>
    <row r="14" spans="1:46" ht="12.75">
      <c r="A14" s="53" t="s">
        <v>35</v>
      </c>
      <c r="B14" s="55"/>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133"/>
      <c r="AG14" s="11" t="str">
        <f t="shared" si="0"/>
        <v>Claw 1 lengths</v>
      </c>
      <c r="AH14" s="12"/>
      <c r="AI14" s="13"/>
      <c r="AJ14" s="14"/>
      <c r="AK14" s="15"/>
      <c r="AL14" s="16"/>
      <c r="AM14" s="17"/>
      <c r="AN14" s="18"/>
      <c r="AO14" s="80"/>
      <c r="AP14" s="19"/>
      <c r="AQ14" s="14"/>
      <c r="AR14" s="20"/>
      <c r="AS14" s="14"/>
      <c r="AT14" s="17"/>
    </row>
    <row r="15" spans="1:46" ht="12.75">
      <c r="A15" s="9" t="s">
        <v>39</v>
      </c>
      <c r="B15" s="10"/>
      <c r="C15" s="27">
        <f>IF(AND((B15&gt;0),(B$5&gt;0)),(B15/B$5*100),"")</f>
      </c>
      <c r="D15" s="10"/>
      <c r="E15" s="27">
        <f>IF(AND((D15&gt;0),(D$5&gt;0)),(D15/D$5*100),"")</f>
      </c>
      <c r="F15" s="10">
        <v>20.6</v>
      </c>
      <c r="G15" s="27">
        <f>IF(AND((F15&gt;0),(F$5&gt;0)),(F15/F$5*100),"")</f>
        <v>36.78571428571429</v>
      </c>
      <c r="H15" s="10">
        <v>18.4</v>
      </c>
      <c r="I15" s="27">
        <f>IF(AND((H15&gt;0),(H$5&gt;0)),(H15/H$5*100),"")</f>
        <v>37.47454175152749</v>
      </c>
      <c r="J15" s="10">
        <v>14</v>
      </c>
      <c r="K15" s="27">
        <f>IF(AND((J15&gt;0),(J$5&gt;0)),(J15/J$5*100),"")</f>
        <v>35</v>
      </c>
      <c r="L15" s="10">
        <v>19.1</v>
      </c>
      <c r="M15" s="27">
        <f>IF(AND((L15&gt;0),(L$5&gt;0)),(L15/L$5*100),"")</f>
        <v>34.10714285714286</v>
      </c>
      <c r="N15" s="10">
        <v>16.7</v>
      </c>
      <c r="O15" s="27">
        <f>IF(AND((N15&gt;0),(N$5&gt;0)),(N15/N$5*100),"")</f>
        <v>31.450094161958564</v>
      </c>
      <c r="P15" s="10">
        <v>19.5</v>
      </c>
      <c r="Q15" s="27">
        <f>IF(AND((P15&gt;0),(P$5&gt;0)),(P15/P$5*100),"")</f>
        <v>32.01970443349754</v>
      </c>
      <c r="R15" s="10"/>
      <c r="S15" s="27">
        <f>IF(AND((R15&gt;0),(R$5&gt;0)),(R15/R$5*100),"")</f>
      </c>
      <c r="T15" s="10">
        <v>14.8</v>
      </c>
      <c r="U15" s="27">
        <f>IF(AND((T15&gt;0),(T$5&gt;0)),(T15/T$5*100),"")</f>
        <v>31.827956989247312</v>
      </c>
      <c r="V15" s="10"/>
      <c r="W15" s="27">
        <f>IF(AND((V15&gt;0),(V$5&gt;0)),(V15/V$5*100),"")</f>
      </c>
      <c r="X15" s="10"/>
      <c r="Y15" s="27">
        <f>IF(AND((X15&gt;0),(X$5&gt;0)),(X15/X$5*100),"")</f>
      </c>
      <c r="Z15" s="10"/>
      <c r="AA15" s="27">
        <f>IF(AND((Z15&gt;0),(Z$5&gt;0)),(Z15/Z$5*100),"")</f>
      </c>
      <c r="AB15" s="10"/>
      <c r="AC15" s="27">
        <f>IF(AND((AB15&gt;0),(AB$5&gt;0)),(AB15/AB$5*100),"")</f>
      </c>
      <c r="AD15" s="10"/>
      <c r="AE15" s="27">
        <f>IF(AND((AD15&gt;0),(AD$5&gt;0)),(AD15/AD$5*100),"")</f>
      </c>
      <c r="AG15" s="11" t="str">
        <f t="shared" si="0"/>
        <v>     External primary branch</v>
      </c>
      <c r="AH15" s="12">
        <f t="shared" si="9"/>
        <v>7</v>
      </c>
      <c r="AI15" s="13">
        <f t="shared" si="1"/>
        <v>14</v>
      </c>
      <c r="AJ15" s="14" t="str">
        <f t="shared" si="2"/>
        <v>–</v>
      </c>
      <c r="AK15" s="15">
        <f t="shared" si="3"/>
        <v>20.6</v>
      </c>
      <c r="AL15" s="16">
        <f t="shared" si="4"/>
        <v>31.450094161958564</v>
      </c>
      <c r="AM15" s="17" t="str">
        <f t="shared" si="10"/>
        <v>–</v>
      </c>
      <c r="AN15" s="18">
        <f t="shared" si="5"/>
        <v>37.47454175152749</v>
      </c>
      <c r="AO15" s="80">
        <f t="shared" si="6"/>
        <v>17.585714285714285</v>
      </c>
      <c r="AP15" s="19">
        <f t="shared" si="11"/>
        <v>34.09502206844115</v>
      </c>
      <c r="AQ15" s="14">
        <f t="shared" si="7"/>
        <v>2.486918154013497</v>
      </c>
      <c r="AR15" s="20">
        <f t="shared" si="12"/>
        <v>2.4468442552359564</v>
      </c>
      <c r="AS15" s="14" t="str">
        <f t="shared" si="8"/>
        <v>?</v>
      </c>
      <c r="AT15" s="17" t="str">
        <f t="shared" si="13"/>
        <v>?</v>
      </c>
    </row>
    <row r="16" spans="1:46" ht="12.75">
      <c r="A16" s="9" t="s">
        <v>40</v>
      </c>
      <c r="B16" s="10"/>
      <c r="C16" s="27">
        <f>IF(AND((B16&gt;0),(B$5&gt;0)),(B16/B$5*100),"")</f>
      </c>
      <c r="D16" s="10"/>
      <c r="E16" s="27">
        <f>IF(AND((D16&gt;0),(D$5&gt;0)),(D16/D$5*100),"")</f>
      </c>
      <c r="F16" s="10">
        <v>6.8</v>
      </c>
      <c r="G16" s="27">
        <f>IF(AND((F16&gt;0),(F$5&gt;0)),(F16/F$5*100),"")</f>
        <v>12.142857142857142</v>
      </c>
      <c r="H16" s="10">
        <v>5.3</v>
      </c>
      <c r="I16" s="27">
        <f>IF(AND((H16&gt;0),(H$5&gt;0)),(H16/H$5*100),"")</f>
        <v>10.794297352342157</v>
      </c>
      <c r="J16" s="10">
        <v>3.6</v>
      </c>
      <c r="K16" s="27">
        <f>IF(AND((J16&gt;0),(J$5&gt;0)),(J16/J$5*100),"")</f>
        <v>9</v>
      </c>
      <c r="L16" s="10">
        <v>6.1</v>
      </c>
      <c r="M16" s="27">
        <f>IF(AND((L16&gt;0),(L$5&gt;0)),(L16/L$5*100),"")</f>
        <v>10.892857142857142</v>
      </c>
      <c r="N16" s="10">
        <v>4.5</v>
      </c>
      <c r="O16" s="27">
        <f>IF(AND((N16&gt;0),(N$5&gt;0)),(N16/N$5*100),"")</f>
        <v>8.47457627118644</v>
      </c>
      <c r="P16" s="10">
        <v>5.7</v>
      </c>
      <c r="Q16" s="27">
        <f>IF(AND((P16&gt;0),(P$5&gt;0)),(P16/P$5*100),"")</f>
        <v>9.35960591133005</v>
      </c>
      <c r="R16" s="10"/>
      <c r="S16" s="27">
        <f>IF(AND((R16&gt;0),(R$5&gt;0)),(R16/R$5*100),"")</f>
      </c>
      <c r="T16" s="10">
        <v>4.7</v>
      </c>
      <c r="U16" s="27">
        <f>IF(AND((T16&gt;0),(T$5&gt;0)),(T16/T$5*100),"")</f>
        <v>10.10752688172043</v>
      </c>
      <c r="V16" s="10"/>
      <c r="W16" s="27">
        <f>IF(AND((V16&gt;0),(V$5&gt;0)),(V16/V$5*100),"")</f>
      </c>
      <c r="X16" s="10"/>
      <c r="Y16" s="27">
        <f>IF(AND((X16&gt;0),(X$5&gt;0)),(X16/X$5*100),"")</f>
      </c>
      <c r="Z16" s="10"/>
      <c r="AA16" s="27">
        <f>IF(AND((Z16&gt;0),(Z$5&gt;0)),(Z16/Z$5*100),"")</f>
      </c>
      <c r="AB16" s="10"/>
      <c r="AC16" s="27">
        <f>IF(AND((AB16&gt;0),(AB$5&gt;0)),(AB16/AB$5*100),"")</f>
      </c>
      <c r="AD16" s="10"/>
      <c r="AE16" s="27">
        <f>IF(AND((AD16&gt;0),(AD$5&gt;0)),(AD16/AD$5*100),"")</f>
      </c>
      <c r="AG16" s="11" t="str">
        <f t="shared" si="0"/>
        <v>     External secondary branch</v>
      </c>
      <c r="AH16" s="12">
        <f t="shared" si="9"/>
        <v>7</v>
      </c>
      <c r="AI16" s="13">
        <f t="shared" si="1"/>
        <v>3.6</v>
      </c>
      <c r="AJ16" s="14" t="str">
        <f t="shared" si="2"/>
        <v>–</v>
      </c>
      <c r="AK16" s="15">
        <f t="shared" si="3"/>
        <v>6.8</v>
      </c>
      <c r="AL16" s="16">
        <f t="shared" si="4"/>
        <v>8.47457627118644</v>
      </c>
      <c r="AM16" s="17" t="str">
        <f t="shared" si="10"/>
        <v>–</v>
      </c>
      <c r="AN16" s="18">
        <f t="shared" si="5"/>
        <v>12.142857142857142</v>
      </c>
      <c r="AO16" s="80">
        <f t="shared" si="6"/>
        <v>5.242857142857142</v>
      </c>
      <c r="AP16" s="19">
        <f t="shared" si="11"/>
        <v>10.110245814613338</v>
      </c>
      <c r="AQ16" s="14">
        <f t="shared" si="7"/>
        <v>1.0737118528064937</v>
      </c>
      <c r="AR16" s="20">
        <f t="shared" si="12"/>
        <v>1.270396531942401</v>
      </c>
      <c r="AS16" s="14" t="str">
        <f t="shared" si="8"/>
        <v>?</v>
      </c>
      <c r="AT16" s="17" t="str">
        <f t="shared" si="13"/>
        <v>?</v>
      </c>
    </row>
    <row r="17" spans="1:46" ht="12.75">
      <c r="A17" s="53" t="s">
        <v>41</v>
      </c>
      <c r="B17" s="55"/>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133"/>
      <c r="AG17" s="11" t="str">
        <f>A17</f>
        <v>Claw 2 lengths</v>
      </c>
      <c r="AH17" s="12"/>
      <c r="AI17" s="13"/>
      <c r="AJ17" s="14"/>
      <c r="AK17" s="15"/>
      <c r="AL17" s="16"/>
      <c r="AM17" s="17"/>
      <c r="AN17" s="18"/>
      <c r="AO17" s="80"/>
      <c r="AP17" s="19"/>
      <c r="AQ17" s="14"/>
      <c r="AR17" s="20"/>
      <c r="AS17" s="14"/>
      <c r="AT17" s="17"/>
    </row>
    <row r="18" spans="1:46" ht="12.75">
      <c r="A18" s="9" t="s">
        <v>39</v>
      </c>
      <c r="B18" s="10">
        <v>15.6</v>
      </c>
      <c r="C18" s="27">
        <f>IF(AND((B18&gt;0),(B$5&gt;0)),(B18/B$5*100),"")</f>
        <v>33.76623376623376</v>
      </c>
      <c r="D18" s="10">
        <v>12.3</v>
      </c>
      <c r="E18" s="27">
        <f>IF(AND((D18&gt;0),(D$5&gt;0)),(D18/D$5*100),"")</f>
        <v>32.03125000000001</v>
      </c>
      <c r="F18" s="10">
        <v>20.3</v>
      </c>
      <c r="G18" s="27">
        <f>IF(AND((F18&gt;0),(F$5&gt;0)),(F18/F$5*100),"")</f>
        <v>36.25</v>
      </c>
      <c r="H18" s="10">
        <v>18.7</v>
      </c>
      <c r="I18" s="27">
        <f>IF(AND((H18&gt;0),(H$5&gt;0)),(H18/H$5*100),"")</f>
        <v>38.085539714867615</v>
      </c>
      <c r="J18" s="10">
        <v>13.3</v>
      </c>
      <c r="K18" s="27">
        <f>IF(AND((J18&gt;0),(J$5&gt;0)),(J18/J$5*100),"")</f>
        <v>33.25</v>
      </c>
      <c r="L18" s="10">
        <v>22.3</v>
      </c>
      <c r="M18" s="27">
        <f>IF(AND((L18&gt;0),(L$5&gt;0)),(L18/L$5*100),"")</f>
        <v>39.82142857142858</v>
      </c>
      <c r="N18" s="10">
        <v>16.9</v>
      </c>
      <c r="O18" s="27">
        <f>IF(AND((N18&gt;0),(N$5&gt;0)),(N18/N$5*100),"")</f>
        <v>31.826741996233523</v>
      </c>
      <c r="P18" s="10">
        <v>23.1</v>
      </c>
      <c r="Q18" s="27">
        <f>IF(AND((P18&gt;0),(P$5&gt;0)),(P18/P$5*100),"")</f>
        <v>37.931034482758626</v>
      </c>
      <c r="R18" s="10">
        <v>15.1</v>
      </c>
      <c r="S18" s="27">
        <f>IF(AND((R18&gt;0),(R$5&gt;0)),(R18/R$5*100),"")</f>
        <v>31.789473684210524</v>
      </c>
      <c r="T18" s="10"/>
      <c r="U18" s="27">
        <f>IF(AND((T18&gt;0),(T$5&gt;0)),(T18/T$5*100),"")</f>
      </c>
      <c r="V18" s="10"/>
      <c r="W18" s="27">
        <f>IF(AND((V18&gt;0),(V$5&gt;0)),(V18/V$5*100),"")</f>
      </c>
      <c r="X18" s="10"/>
      <c r="Y18" s="27">
        <f>IF(AND((X18&gt;0),(X$5&gt;0)),(X18/X$5*100),"")</f>
      </c>
      <c r="Z18" s="10"/>
      <c r="AA18" s="27">
        <f>IF(AND((Z18&gt;0),(Z$5&gt;0)),(Z18/Z$5*100),"")</f>
      </c>
      <c r="AB18" s="10"/>
      <c r="AC18" s="27">
        <f>IF(AND((AB18&gt;0),(AB$5&gt;0)),(AB18/AB$5*100),"")</f>
      </c>
      <c r="AD18" s="10"/>
      <c r="AE18" s="27">
        <f>IF(AND((AD18&gt;0),(AD$5&gt;0)),(AD18/AD$5*100),"")</f>
      </c>
      <c r="AG18" s="11" t="str">
        <f t="shared" si="0"/>
        <v>     External primary branch</v>
      </c>
      <c r="AH18" s="12">
        <f t="shared" si="9"/>
        <v>9</v>
      </c>
      <c r="AI18" s="13">
        <f t="shared" si="1"/>
        <v>12.3</v>
      </c>
      <c r="AJ18" s="14" t="str">
        <f t="shared" si="2"/>
        <v>–</v>
      </c>
      <c r="AK18" s="15">
        <f t="shared" si="3"/>
        <v>23.1</v>
      </c>
      <c r="AL18" s="16">
        <f t="shared" si="4"/>
        <v>31.789473684210524</v>
      </c>
      <c r="AM18" s="17" t="str">
        <f t="shared" si="10"/>
        <v>–</v>
      </c>
      <c r="AN18" s="18">
        <f t="shared" si="5"/>
        <v>39.82142857142858</v>
      </c>
      <c r="AO18" s="80">
        <f t="shared" si="6"/>
        <v>17.51111111111111</v>
      </c>
      <c r="AP18" s="19">
        <f t="shared" si="11"/>
        <v>34.97241135730363</v>
      </c>
      <c r="AQ18" s="14">
        <f t="shared" si="7"/>
        <v>3.842019145073483</v>
      </c>
      <c r="AR18" s="20">
        <f t="shared" si="12"/>
        <v>3.0961375737886465</v>
      </c>
      <c r="AS18" s="14">
        <f t="shared" si="8"/>
        <v>15.6</v>
      </c>
      <c r="AT18" s="17">
        <f t="shared" si="13"/>
        <v>33.76623376623376</v>
      </c>
    </row>
    <row r="19" spans="1:46" ht="12.75">
      <c r="A19" s="9" t="s">
        <v>40</v>
      </c>
      <c r="B19" s="10">
        <v>5.3</v>
      </c>
      <c r="C19" s="27">
        <f>IF(AND((B19&gt;0),(B$5&gt;0)),(B19/B$5*100),"")</f>
        <v>11.471861471861471</v>
      </c>
      <c r="D19" s="10">
        <v>3.9</v>
      </c>
      <c r="E19" s="27">
        <f>IF(AND((D19&gt;0),(D$5&gt;0)),(D19/D$5*100),"")</f>
        <v>10.15625</v>
      </c>
      <c r="F19" s="10">
        <v>7.2</v>
      </c>
      <c r="G19" s="27">
        <f>IF(AND((F19&gt;0),(F$5&gt;0)),(F19/F$5*100),"")</f>
        <v>12.85714285714286</v>
      </c>
      <c r="H19" s="10">
        <v>5.5</v>
      </c>
      <c r="I19" s="27">
        <f>IF(AND((H19&gt;0),(H$5&gt;0)),(H19/H$5*100),"")</f>
        <v>11.201629327902241</v>
      </c>
      <c r="J19" s="10">
        <v>4</v>
      </c>
      <c r="K19" s="27">
        <f>IF(AND((J19&gt;0),(J$5&gt;0)),(J19/J$5*100),"")</f>
        <v>10</v>
      </c>
      <c r="L19" s="10">
        <v>7.8</v>
      </c>
      <c r="M19" s="27">
        <f>IF(AND((L19&gt;0),(L$5&gt;0)),(L19/L$5*100),"")</f>
        <v>13.928571428571429</v>
      </c>
      <c r="N19" s="10">
        <v>5</v>
      </c>
      <c r="O19" s="27">
        <f>IF(AND((N19&gt;0),(N$5&gt;0)),(N19/N$5*100),"")</f>
        <v>9.416195856873824</v>
      </c>
      <c r="P19" s="10">
        <v>6.5</v>
      </c>
      <c r="Q19" s="27">
        <f>IF(AND((P19&gt;0),(P$5&gt;0)),(P19/P$5*100),"")</f>
        <v>10.673234811165846</v>
      </c>
      <c r="R19" s="10">
        <v>5</v>
      </c>
      <c r="S19" s="27">
        <f>IF(AND((R19&gt;0),(R$5&gt;0)),(R19/R$5*100),"")</f>
        <v>10.526315789473683</v>
      </c>
      <c r="T19" s="10"/>
      <c r="U19" s="27">
        <f>IF(AND((T19&gt;0),(T$5&gt;0)),(T19/T$5*100),"")</f>
      </c>
      <c r="V19" s="10"/>
      <c r="W19" s="27">
        <f>IF(AND((V19&gt;0),(V$5&gt;0)),(V19/V$5*100),"")</f>
      </c>
      <c r="X19" s="10"/>
      <c r="Y19" s="27">
        <f>IF(AND((X19&gt;0),(X$5&gt;0)),(X19/X$5*100),"")</f>
      </c>
      <c r="Z19" s="10"/>
      <c r="AA19" s="27">
        <f>IF(AND((Z19&gt;0),(Z$5&gt;0)),(Z19/Z$5*100),"")</f>
      </c>
      <c r="AB19" s="10"/>
      <c r="AC19" s="27">
        <f>IF(AND((AB19&gt;0),(AB$5&gt;0)),(AB19/AB$5*100),"")</f>
      </c>
      <c r="AD19" s="10"/>
      <c r="AE19" s="27">
        <f>IF(AND((AD19&gt;0),(AD$5&gt;0)),(AD19/AD$5*100),"")</f>
      </c>
      <c r="AG19" s="11" t="str">
        <f t="shared" si="0"/>
        <v>     External secondary branch</v>
      </c>
      <c r="AH19" s="12">
        <f t="shared" si="9"/>
        <v>9</v>
      </c>
      <c r="AI19" s="13">
        <f t="shared" si="1"/>
        <v>3.9</v>
      </c>
      <c r="AJ19" s="14" t="str">
        <f t="shared" si="2"/>
        <v>–</v>
      </c>
      <c r="AK19" s="15">
        <f t="shared" si="3"/>
        <v>7.8</v>
      </c>
      <c r="AL19" s="16">
        <f t="shared" si="4"/>
        <v>9.416195856873824</v>
      </c>
      <c r="AM19" s="17" t="str">
        <f t="shared" si="10"/>
        <v>–</v>
      </c>
      <c r="AN19" s="18">
        <f t="shared" si="5"/>
        <v>13.928571428571429</v>
      </c>
      <c r="AO19" s="80">
        <f t="shared" si="6"/>
        <v>5.5777777777777775</v>
      </c>
      <c r="AP19" s="19">
        <f t="shared" si="11"/>
        <v>11.136800171443484</v>
      </c>
      <c r="AQ19" s="14">
        <f t="shared" si="7"/>
        <v>1.3451559182654076</v>
      </c>
      <c r="AR19" s="20">
        <f t="shared" si="12"/>
        <v>1.4436018799618784</v>
      </c>
      <c r="AS19" s="14">
        <f t="shared" si="8"/>
        <v>5.3</v>
      </c>
      <c r="AT19" s="17">
        <f t="shared" si="13"/>
        <v>11.471861471861471</v>
      </c>
    </row>
    <row r="20" spans="1:46" ht="12.75">
      <c r="A20" s="53" t="s">
        <v>42</v>
      </c>
      <c r="B20" s="55"/>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133"/>
      <c r="AG20" s="11" t="str">
        <f t="shared" si="0"/>
        <v>Claw 3 lengths</v>
      </c>
      <c r="AH20" s="12"/>
      <c r="AI20" s="13"/>
      <c r="AJ20" s="14"/>
      <c r="AK20" s="15"/>
      <c r="AL20" s="16"/>
      <c r="AM20" s="17"/>
      <c r="AN20" s="18"/>
      <c r="AO20" s="80"/>
      <c r="AP20" s="19"/>
      <c r="AQ20" s="14"/>
      <c r="AR20" s="20"/>
      <c r="AS20" s="14"/>
      <c r="AT20" s="17"/>
    </row>
    <row r="21" spans="1:46" ht="12.75">
      <c r="A21" s="9" t="s">
        <v>39</v>
      </c>
      <c r="B21" s="10"/>
      <c r="C21" s="27">
        <f>IF(AND((B21&gt;0),(B$5&gt;0)),(B21/B$5*100),"")</f>
      </c>
      <c r="D21" s="10">
        <v>12.5</v>
      </c>
      <c r="E21" s="27">
        <f>IF(AND((D21&gt;0),(D$5&gt;0)),(D21/D$5*100),"")</f>
        <v>32.552083333333336</v>
      </c>
      <c r="F21" s="10">
        <v>21.4</v>
      </c>
      <c r="G21" s="27">
        <f>IF(AND((F21&gt;0),(F$5&gt;0)),(F21/F$5*100),"")</f>
        <v>38.21428571428571</v>
      </c>
      <c r="H21" s="10">
        <v>18.9</v>
      </c>
      <c r="I21" s="27">
        <f>IF(AND((H21&gt;0),(H$5&gt;0)),(H21/H$5*100),"")</f>
        <v>38.49287169042769</v>
      </c>
      <c r="J21" s="10">
        <v>14</v>
      </c>
      <c r="K21" s="27">
        <f>IF(AND((J21&gt;0),(J$5&gt;0)),(J21/J$5*100),"")</f>
        <v>35</v>
      </c>
      <c r="L21" s="10">
        <v>20.2</v>
      </c>
      <c r="M21" s="27">
        <f>IF(AND((L21&gt;0),(L$5&gt;0)),(L21/L$5*100),"")</f>
        <v>36.07142857142857</v>
      </c>
      <c r="N21" s="10">
        <v>17.5</v>
      </c>
      <c r="O21" s="27">
        <f>IF(AND((N21&gt;0),(N$5&gt;0)),(N21/N$5*100),"")</f>
        <v>32.95668549905838</v>
      </c>
      <c r="P21" s="10">
        <v>20.9</v>
      </c>
      <c r="Q21" s="27">
        <f>IF(AND((P21&gt;0),(P$5&gt;0)),(P21/P$5*100),"")</f>
        <v>34.318555008210176</v>
      </c>
      <c r="R21" s="10"/>
      <c r="S21" s="27">
        <f>IF(AND((R21&gt;0),(R$5&gt;0)),(R21/R$5*100),"")</f>
      </c>
      <c r="T21" s="10"/>
      <c r="U21" s="27">
        <f>IF(AND((T21&gt;0),(T$5&gt;0)),(T21/T$5*100),"")</f>
      </c>
      <c r="V21" s="10"/>
      <c r="W21" s="27">
        <f>IF(AND((V21&gt;0),(V$5&gt;0)),(V21/V$5*100),"")</f>
      </c>
      <c r="X21" s="10"/>
      <c r="Y21" s="27">
        <f>IF(AND((X21&gt;0),(X$5&gt;0)),(X21/X$5*100),"")</f>
      </c>
      <c r="Z21" s="10"/>
      <c r="AA21" s="27">
        <f>IF(AND((Z21&gt;0),(Z$5&gt;0)),(Z21/Z$5*100),"")</f>
      </c>
      <c r="AB21" s="10"/>
      <c r="AC21" s="27">
        <f>IF(AND((AB21&gt;0),(AB$5&gt;0)),(AB21/AB$5*100),"")</f>
      </c>
      <c r="AD21" s="10"/>
      <c r="AE21" s="27">
        <f>IF(AND((AD21&gt;0),(AD$5&gt;0)),(AD21/AD$5*100),"")</f>
      </c>
      <c r="AG21" s="11" t="str">
        <f t="shared" si="0"/>
        <v>     External primary branch</v>
      </c>
      <c r="AH21" s="12">
        <f t="shared" si="9"/>
        <v>7</v>
      </c>
      <c r="AI21" s="13">
        <f t="shared" si="1"/>
        <v>12.5</v>
      </c>
      <c r="AJ21" s="14" t="str">
        <f t="shared" si="2"/>
        <v>–</v>
      </c>
      <c r="AK21" s="15">
        <f t="shared" si="3"/>
        <v>21.4</v>
      </c>
      <c r="AL21" s="16">
        <f t="shared" si="4"/>
        <v>32.552083333333336</v>
      </c>
      <c r="AM21" s="17" t="str">
        <f t="shared" si="10"/>
        <v>–</v>
      </c>
      <c r="AN21" s="18">
        <f t="shared" si="5"/>
        <v>38.49287169042769</v>
      </c>
      <c r="AO21" s="80">
        <f t="shared" si="6"/>
        <v>17.914285714285715</v>
      </c>
      <c r="AP21" s="19">
        <f t="shared" si="11"/>
        <v>35.37227283096341</v>
      </c>
      <c r="AQ21" s="14">
        <f t="shared" si="7"/>
        <v>3.465750794767047</v>
      </c>
      <c r="AR21" s="20">
        <f t="shared" si="12"/>
        <v>2.3573089350411243</v>
      </c>
      <c r="AS21" s="14" t="str">
        <f t="shared" si="8"/>
        <v>?</v>
      </c>
      <c r="AT21" s="17" t="str">
        <f t="shared" si="13"/>
        <v>?</v>
      </c>
    </row>
    <row r="22" spans="1:46" ht="12.75">
      <c r="A22" s="9" t="s">
        <v>40</v>
      </c>
      <c r="B22" s="10"/>
      <c r="C22" s="27">
        <f>IF(AND((B22&gt;0),(B$5&gt;0)),(B22/B$5*100),"")</f>
      </c>
      <c r="D22" s="10">
        <v>4</v>
      </c>
      <c r="E22" s="27">
        <f>IF(AND((D22&gt;0),(D$5&gt;0)),(D22/D$5*100),"")</f>
        <v>10.416666666666668</v>
      </c>
      <c r="F22" s="10">
        <v>7.2</v>
      </c>
      <c r="G22" s="27">
        <f>IF(AND((F22&gt;0),(F$5&gt;0)),(F22/F$5*100),"")</f>
        <v>12.85714285714286</v>
      </c>
      <c r="H22" s="10">
        <v>6.3</v>
      </c>
      <c r="I22" s="27">
        <f>IF(AND((H22&gt;0),(H$5&gt;0)),(H22/H$5*100),"")</f>
        <v>12.830957230142564</v>
      </c>
      <c r="J22" s="10">
        <v>3.9</v>
      </c>
      <c r="K22" s="27">
        <f>IF(AND((J22&gt;0),(J$5&gt;0)),(J22/J$5*100),"")</f>
        <v>9.75</v>
      </c>
      <c r="L22" s="10">
        <v>7.1</v>
      </c>
      <c r="M22" s="27">
        <f>IF(AND((L22&gt;0),(L$5&gt;0)),(L22/L$5*100),"")</f>
        <v>12.678571428571427</v>
      </c>
      <c r="N22" s="10">
        <v>5.9</v>
      </c>
      <c r="O22" s="27">
        <f>IF(AND((N22&gt;0),(N$5&gt;0)),(N22/N$5*100),"")</f>
        <v>11.111111111111112</v>
      </c>
      <c r="P22" s="10">
        <v>7.4</v>
      </c>
      <c r="Q22" s="27">
        <f>IF(AND((P22&gt;0),(P$5&gt;0)),(P22/P$5*100),"")</f>
        <v>12.151067323481117</v>
      </c>
      <c r="R22" s="10"/>
      <c r="S22" s="27">
        <f>IF(AND((R22&gt;0),(R$5&gt;0)),(R22/R$5*100),"")</f>
      </c>
      <c r="T22" s="10"/>
      <c r="U22" s="27">
        <f>IF(AND((T22&gt;0),(T$5&gt;0)),(T22/T$5*100),"")</f>
      </c>
      <c r="V22" s="10"/>
      <c r="W22" s="27">
        <f>IF(AND((V22&gt;0),(V$5&gt;0)),(V22/V$5*100),"")</f>
      </c>
      <c r="X22" s="10"/>
      <c r="Y22" s="27">
        <f>IF(AND((X22&gt;0),(X$5&gt;0)),(X22/X$5*100),"")</f>
      </c>
      <c r="Z22" s="10"/>
      <c r="AA22" s="27">
        <f>IF(AND((Z22&gt;0),(Z$5&gt;0)),(Z22/Z$5*100),"")</f>
      </c>
      <c r="AB22" s="10"/>
      <c r="AC22" s="27">
        <f>IF(AND((AB22&gt;0),(AB$5&gt;0)),(AB22/AB$5*100),"")</f>
      </c>
      <c r="AD22" s="10"/>
      <c r="AE22" s="27">
        <f>IF(AND((AD22&gt;0),(AD$5&gt;0)),(AD22/AD$5*100),"")</f>
      </c>
      <c r="AG22" s="11" t="str">
        <f t="shared" si="0"/>
        <v>     External secondary branch</v>
      </c>
      <c r="AH22" s="12">
        <f t="shared" si="9"/>
        <v>7</v>
      </c>
      <c r="AI22" s="13">
        <f t="shared" si="1"/>
        <v>3.9</v>
      </c>
      <c r="AJ22" s="14" t="str">
        <f t="shared" si="2"/>
        <v>–</v>
      </c>
      <c r="AK22" s="15">
        <f t="shared" si="3"/>
        <v>7.4</v>
      </c>
      <c r="AL22" s="16">
        <f t="shared" si="4"/>
        <v>9.75</v>
      </c>
      <c r="AM22" s="17" t="str">
        <f t="shared" si="10"/>
        <v>–</v>
      </c>
      <c r="AN22" s="18">
        <f t="shared" si="5"/>
        <v>12.85714285714286</v>
      </c>
      <c r="AO22" s="80">
        <f t="shared" si="6"/>
        <v>5.971428571428571</v>
      </c>
      <c r="AP22" s="19">
        <f t="shared" si="11"/>
        <v>11.685073802445107</v>
      </c>
      <c r="AQ22" s="14">
        <f t="shared" si="7"/>
        <v>1.4784161409137442</v>
      </c>
      <c r="AR22" s="20">
        <f t="shared" si="12"/>
        <v>1.2631826634645382</v>
      </c>
      <c r="AS22" s="14" t="str">
        <f t="shared" si="8"/>
        <v>?</v>
      </c>
      <c r="AT22" s="17" t="str">
        <f t="shared" si="13"/>
        <v>?</v>
      </c>
    </row>
    <row r="23" spans="1:46" ht="12.75">
      <c r="A23" s="53" t="s">
        <v>43</v>
      </c>
      <c r="B23" s="55"/>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133"/>
      <c r="AG23" s="11" t="str">
        <f>A23</f>
        <v>Claw 4 lengths</v>
      </c>
      <c r="AH23" s="12"/>
      <c r="AI23" s="13"/>
      <c r="AJ23" s="14"/>
      <c r="AK23" s="15"/>
      <c r="AL23" s="16"/>
      <c r="AM23" s="17"/>
      <c r="AN23" s="18"/>
      <c r="AO23" s="80"/>
      <c r="AP23" s="19"/>
      <c r="AQ23" s="14"/>
      <c r="AR23" s="20"/>
      <c r="AS23" s="14"/>
      <c r="AT23" s="17"/>
    </row>
    <row r="24" spans="1:46" ht="12.75">
      <c r="A24" s="9" t="s">
        <v>44</v>
      </c>
      <c r="B24" s="10">
        <v>21.3</v>
      </c>
      <c r="C24" s="27">
        <f>IF(AND((B24&gt;0),(B$5&gt;0)),(B24/B$5*100),"")</f>
        <v>46.103896103896105</v>
      </c>
      <c r="D24" s="10">
        <v>19.6</v>
      </c>
      <c r="E24" s="27">
        <f>IF(AND((D24&gt;0),(D$5&gt;0)),(D24/D$5*100),"")</f>
        <v>51.04166666666667</v>
      </c>
      <c r="F24" s="10">
        <v>31.1</v>
      </c>
      <c r="G24" s="27">
        <f>IF(AND((F24&gt;0),(F$5&gt;0)),(F24/F$5*100),"")</f>
        <v>55.53571428571429</v>
      </c>
      <c r="H24" s="10"/>
      <c r="I24" s="27">
        <f>IF(AND((H24&gt;0),(H$5&gt;0)),(H24/H$5*100),"")</f>
      </c>
      <c r="J24" s="10">
        <v>18</v>
      </c>
      <c r="K24" s="27">
        <f>IF(AND((J24&gt;0),(J$5&gt;0)),(J24/J$5*100),"")</f>
        <v>45</v>
      </c>
      <c r="L24" s="10">
        <v>29.8</v>
      </c>
      <c r="M24" s="27">
        <f>IF(AND((L24&gt;0),(L$5&gt;0)),(L24/L$5*100),"")</f>
        <v>53.214285714285715</v>
      </c>
      <c r="N24" s="10">
        <v>24.9</v>
      </c>
      <c r="O24" s="27">
        <f>IF(AND((N24&gt;0),(N$5&gt;0)),(N24/N$5*100),"")</f>
        <v>46.89265536723163</v>
      </c>
      <c r="P24" s="10">
        <v>28.6</v>
      </c>
      <c r="Q24" s="27">
        <f>IF(AND((P24&gt;0),(P$5&gt;0)),(P24/P$5*100),"")</f>
        <v>46.962233169129725</v>
      </c>
      <c r="R24" s="10">
        <v>21.6</v>
      </c>
      <c r="S24" s="27">
        <f>IF(AND((R24&gt;0),(R$5&gt;0)),(R24/R$5*100),"")</f>
        <v>45.473684210526315</v>
      </c>
      <c r="T24" s="10">
        <v>23.2</v>
      </c>
      <c r="U24" s="27">
        <f>IF(AND((T24&gt;0),(T$5&gt;0)),(T24/T$5*100),"")</f>
        <v>49.89247311827957</v>
      </c>
      <c r="V24" s="10"/>
      <c r="W24" s="27">
        <f>IF(AND((V24&gt;0),(V$5&gt;0)),(V24/V$5*100),"")</f>
      </c>
      <c r="X24" s="10"/>
      <c r="Y24" s="27">
        <f>IF(AND((X24&gt;0),(X$5&gt;0)),(X24/X$5*100),"")</f>
      </c>
      <c r="Z24" s="10"/>
      <c r="AA24" s="27">
        <f>IF(AND((Z24&gt;0),(Z$5&gt;0)),(Z24/Z$5*100),"")</f>
      </c>
      <c r="AB24" s="10"/>
      <c r="AC24" s="27">
        <f>IF(AND((AB24&gt;0),(AB$5&gt;0)),(AB24/AB$5*100),"")</f>
      </c>
      <c r="AD24" s="10"/>
      <c r="AE24" s="27">
        <f>IF(AND((AD24&gt;0),(AD$5&gt;0)),(AD24/AD$5*100),"")</f>
      </c>
      <c r="AG24" s="11" t="str">
        <f t="shared" si="0"/>
        <v>     Anterior primary branch</v>
      </c>
      <c r="AH24" s="12">
        <f t="shared" si="9"/>
        <v>9</v>
      </c>
      <c r="AI24" s="13">
        <f t="shared" si="1"/>
        <v>18</v>
      </c>
      <c r="AJ24" s="14" t="str">
        <f t="shared" si="2"/>
        <v>–</v>
      </c>
      <c r="AK24" s="15">
        <f t="shared" si="3"/>
        <v>31.1</v>
      </c>
      <c r="AL24" s="16">
        <f t="shared" si="4"/>
        <v>45</v>
      </c>
      <c r="AM24" s="17" t="str">
        <f t="shared" si="10"/>
        <v>–</v>
      </c>
      <c r="AN24" s="18">
        <f t="shared" si="5"/>
        <v>55.53571428571429</v>
      </c>
      <c r="AO24" s="80">
        <f t="shared" si="6"/>
        <v>24.23333333333333</v>
      </c>
      <c r="AP24" s="19">
        <f t="shared" si="11"/>
        <v>48.90184540396999</v>
      </c>
      <c r="AQ24" s="14">
        <f t="shared" si="7"/>
        <v>4.671455875848579</v>
      </c>
      <c r="AR24" s="20">
        <f t="shared" si="12"/>
        <v>3.721049638721491</v>
      </c>
      <c r="AS24" s="14">
        <f t="shared" si="8"/>
        <v>21.3</v>
      </c>
      <c r="AT24" s="17">
        <f t="shared" si="13"/>
        <v>46.103896103896105</v>
      </c>
    </row>
    <row r="25" spans="1:46" ht="12.75">
      <c r="A25" s="9" t="s">
        <v>45</v>
      </c>
      <c r="B25" s="10">
        <v>8.4</v>
      </c>
      <c r="C25" s="27">
        <f>IF(AND((B25&gt;0),(B$5&gt;0)),(B25/B$5*100),"")</f>
        <v>18.181818181818183</v>
      </c>
      <c r="D25" s="10">
        <v>7.2</v>
      </c>
      <c r="E25" s="27">
        <f>IF(AND((D25&gt;0),(D$5&gt;0)),(D25/D$5*100),"")</f>
        <v>18.75</v>
      </c>
      <c r="F25" s="10">
        <v>12</v>
      </c>
      <c r="G25" s="27">
        <f>IF(AND((F25&gt;0),(F$5&gt;0)),(F25/F$5*100),"")</f>
        <v>21.428571428571427</v>
      </c>
      <c r="H25" s="10"/>
      <c r="I25" s="27">
        <f>IF(AND((H25&gt;0),(H$5&gt;0)),(H25/H$5*100),"")</f>
      </c>
      <c r="J25" s="10">
        <v>6.9</v>
      </c>
      <c r="K25" s="27">
        <f>IF(AND((J25&gt;0),(J$5&gt;0)),(J25/J$5*100),"")</f>
        <v>17.25</v>
      </c>
      <c r="L25" s="10">
        <v>11.1</v>
      </c>
      <c r="M25" s="27">
        <f>IF(AND((L25&gt;0),(L$5&gt;0)),(L25/L$5*100),"")</f>
        <v>19.82142857142857</v>
      </c>
      <c r="N25" s="10">
        <v>10.5</v>
      </c>
      <c r="O25" s="27">
        <f>IF(AND((N25&gt;0),(N$5&gt;0)),(N25/N$5*100),"")</f>
        <v>19.774011299435028</v>
      </c>
      <c r="P25" s="10">
        <v>11.8</v>
      </c>
      <c r="Q25" s="27">
        <f>IF(AND((P25&gt;0),(P$5&gt;0)),(P25/P$5*100),"")</f>
        <v>19.376026272578</v>
      </c>
      <c r="R25" s="10">
        <v>8.5</v>
      </c>
      <c r="S25" s="27">
        <f>IF(AND((R25&gt;0),(R$5&gt;0)),(R25/R$5*100),"")</f>
        <v>17.894736842105264</v>
      </c>
      <c r="T25" s="10">
        <v>8.8</v>
      </c>
      <c r="U25" s="27">
        <f>IF(AND((T25&gt;0),(T$5&gt;0)),(T25/T$5*100),"")</f>
        <v>18.9247311827957</v>
      </c>
      <c r="V25" s="10"/>
      <c r="W25" s="27">
        <f>IF(AND((V25&gt;0),(V$5&gt;0)),(V25/V$5*100),"")</f>
      </c>
      <c r="X25" s="10"/>
      <c r="Y25" s="27">
        <f>IF(AND((X25&gt;0),(X$5&gt;0)),(X25/X$5*100),"")</f>
      </c>
      <c r="Z25" s="10"/>
      <c r="AA25" s="27">
        <f>IF(AND((Z25&gt;0),(Z$5&gt;0)),(Z25/Z$5*100),"")</f>
      </c>
      <c r="AB25" s="10"/>
      <c r="AC25" s="27">
        <f>IF(AND((AB25&gt;0),(AB$5&gt;0)),(AB25/AB$5*100),"")</f>
      </c>
      <c r="AD25" s="10"/>
      <c r="AE25" s="27">
        <f>IF(AND((AD25&gt;0),(AD$5&gt;0)),(AD25/AD$5*100),"")</f>
      </c>
      <c r="AG25" s="11" t="str">
        <f t="shared" si="0"/>
        <v>     Anterior secondary branch</v>
      </c>
      <c r="AH25" s="12">
        <f t="shared" si="9"/>
        <v>9</v>
      </c>
      <c r="AI25" s="13">
        <f t="shared" si="1"/>
        <v>6.9</v>
      </c>
      <c r="AJ25" s="14" t="str">
        <f t="shared" si="2"/>
        <v>–</v>
      </c>
      <c r="AK25" s="15">
        <f t="shared" si="3"/>
        <v>12</v>
      </c>
      <c r="AL25" s="16">
        <f t="shared" si="4"/>
        <v>17.25</v>
      </c>
      <c r="AM25" s="17" t="str">
        <f t="shared" si="10"/>
        <v>–</v>
      </c>
      <c r="AN25" s="18">
        <f t="shared" si="5"/>
        <v>21.428571428571427</v>
      </c>
      <c r="AO25" s="80">
        <f t="shared" si="6"/>
        <v>9.466666666666667</v>
      </c>
      <c r="AP25" s="19">
        <f t="shared" si="11"/>
        <v>19.04459153097024</v>
      </c>
      <c r="AQ25" s="14">
        <f t="shared" si="7"/>
        <v>1.9313207915827977</v>
      </c>
      <c r="AR25" s="20">
        <f t="shared" si="12"/>
        <v>1.240815821339549</v>
      </c>
      <c r="AS25" s="14">
        <f t="shared" si="8"/>
        <v>8.4</v>
      </c>
      <c r="AT25" s="17">
        <f t="shared" si="13"/>
        <v>18.181818181818183</v>
      </c>
    </row>
    <row r="26" spans="1:46" ht="12.75">
      <c r="A26" s="23" t="s">
        <v>3</v>
      </c>
      <c r="B26" s="137">
        <v>1</v>
      </c>
      <c r="C26" s="137"/>
      <c r="D26" s="137">
        <v>1</v>
      </c>
      <c r="E26" s="137"/>
      <c r="F26" s="137">
        <v>1</v>
      </c>
      <c r="G26" s="137"/>
      <c r="H26" s="137">
        <v>1</v>
      </c>
      <c r="I26" s="137"/>
      <c r="J26" s="137">
        <v>1</v>
      </c>
      <c r="K26" s="137"/>
      <c r="L26" s="137">
        <v>1</v>
      </c>
      <c r="M26" s="137"/>
      <c r="N26" s="137">
        <v>1</v>
      </c>
      <c r="O26" s="137"/>
      <c r="P26" s="137">
        <v>1</v>
      </c>
      <c r="Q26" s="137"/>
      <c r="R26" s="137">
        <v>1</v>
      </c>
      <c r="S26" s="137"/>
      <c r="T26" s="137">
        <v>1</v>
      </c>
      <c r="U26" s="137"/>
      <c r="V26" s="137"/>
      <c r="W26" s="137"/>
      <c r="X26" s="137"/>
      <c r="Y26" s="137"/>
      <c r="Z26" s="137"/>
      <c r="AA26" s="137"/>
      <c r="AB26" s="137"/>
      <c r="AC26" s="137"/>
      <c r="AD26" s="137"/>
      <c r="AE26" s="137"/>
      <c r="AH26" s="21"/>
      <c r="AI26" s="14"/>
      <c r="AJ26" s="14"/>
      <c r="AK26" s="14"/>
      <c r="AL26" s="17"/>
      <c r="AM26" s="17"/>
      <c r="AN26" s="17"/>
      <c r="AO26" s="81">
        <f t="shared" si="6"/>
        <v>1</v>
      </c>
      <c r="AP26" s="17"/>
      <c r="AQ26" s="14"/>
      <c r="AR26" s="17"/>
      <c r="AS26" s="14"/>
      <c r="AT26" s="17"/>
    </row>
    <row r="27" spans="1:46" ht="12.75">
      <c r="A27" s="23" t="s">
        <v>8</v>
      </c>
      <c r="B27" s="136">
        <v>0</v>
      </c>
      <c r="C27" s="136"/>
      <c r="D27" s="136">
        <v>0</v>
      </c>
      <c r="E27" s="136"/>
      <c r="F27" s="136">
        <v>0</v>
      </c>
      <c r="G27" s="136"/>
      <c r="H27" s="136">
        <v>0</v>
      </c>
      <c r="I27" s="136"/>
      <c r="J27" s="136">
        <v>0</v>
      </c>
      <c r="K27" s="136"/>
      <c r="L27" s="136">
        <v>0</v>
      </c>
      <c r="M27" s="136"/>
      <c r="N27" s="136">
        <v>0</v>
      </c>
      <c r="O27" s="136"/>
      <c r="P27" s="136">
        <v>0</v>
      </c>
      <c r="Q27" s="136"/>
      <c r="R27" s="136">
        <v>0</v>
      </c>
      <c r="S27" s="136"/>
      <c r="T27" s="136">
        <v>0</v>
      </c>
      <c r="U27" s="136"/>
      <c r="V27" s="136"/>
      <c r="W27" s="136"/>
      <c r="X27" s="136"/>
      <c r="Y27" s="136"/>
      <c r="Z27" s="136"/>
      <c r="AA27" s="136"/>
      <c r="AB27" s="136"/>
      <c r="AC27" s="136"/>
      <c r="AD27" s="136"/>
      <c r="AE27" s="136"/>
      <c r="AH27" s="21"/>
      <c r="AI27" s="14"/>
      <c r="AJ27" s="14"/>
      <c r="AK27" s="14"/>
      <c r="AL27" s="17"/>
      <c r="AM27" s="17"/>
      <c r="AN27" s="17"/>
      <c r="AO27" s="81" t="str">
        <f t="shared" si="6"/>
        <v>?</v>
      </c>
      <c r="AP27" s="17"/>
      <c r="AQ27" s="14"/>
      <c r="AR27" s="17"/>
      <c r="AS27" s="14"/>
      <c r="AT27" s="17"/>
    </row>
    <row r="28" spans="1:46" ht="12.75">
      <c r="A28" s="23" t="s">
        <v>22</v>
      </c>
      <c r="B28" s="136">
        <v>0</v>
      </c>
      <c r="C28" s="136"/>
      <c r="D28" s="136">
        <v>0</v>
      </c>
      <c r="E28" s="136"/>
      <c r="F28" s="136">
        <v>0</v>
      </c>
      <c r="G28" s="136"/>
      <c r="H28" s="136">
        <v>0</v>
      </c>
      <c r="I28" s="136"/>
      <c r="J28" s="136">
        <v>0</v>
      </c>
      <c r="K28" s="136"/>
      <c r="L28" s="136">
        <v>0</v>
      </c>
      <c r="M28" s="136"/>
      <c r="N28" s="136">
        <v>0</v>
      </c>
      <c r="O28" s="136"/>
      <c r="P28" s="136">
        <v>0</v>
      </c>
      <c r="Q28" s="136"/>
      <c r="R28" s="136">
        <v>0</v>
      </c>
      <c r="S28" s="136"/>
      <c r="T28" s="136">
        <v>0</v>
      </c>
      <c r="U28" s="136"/>
      <c r="V28" s="136"/>
      <c r="W28" s="136"/>
      <c r="X28" s="136"/>
      <c r="Y28" s="136"/>
      <c r="Z28" s="136"/>
      <c r="AA28" s="136"/>
      <c r="AB28" s="136"/>
      <c r="AC28" s="136"/>
      <c r="AD28" s="136"/>
      <c r="AE28" s="136"/>
      <c r="AH28" s="21"/>
      <c r="AI28" s="14"/>
      <c r="AJ28" s="14"/>
      <c r="AK28" s="14"/>
      <c r="AL28" s="17"/>
      <c r="AM28" s="17"/>
      <c r="AN28" s="17"/>
      <c r="AO28" s="81" t="str">
        <f t="shared" si="6"/>
        <v>?</v>
      </c>
      <c r="AP28" s="17"/>
      <c r="AQ28" s="14"/>
      <c r="AR28" s="17"/>
      <c r="AS28" s="14"/>
      <c r="AT28" s="17"/>
    </row>
    <row r="29" spans="1:46" ht="12.75">
      <c r="A29" s="23" t="s">
        <v>23</v>
      </c>
      <c r="B29" s="136">
        <v>0</v>
      </c>
      <c r="C29" s="136"/>
      <c r="D29" s="136">
        <v>0</v>
      </c>
      <c r="E29" s="136"/>
      <c r="F29" s="136">
        <v>0</v>
      </c>
      <c r="G29" s="136"/>
      <c r="H29" s="136">
        <v>0</v>
      </c>
      <c r="I29" s="136"/>
      <c r="J29" s="136">
        <v>0</v>
      </c>
      <c r="K29" s="136"/>
      <c r="L29" s="136">
        <v>0</v>
      </c>
      <c r="M29" s="136"/>
      <c r="N29" s="136">
        <v>0</v>
      </c>
      <c r="O29" s="136"/>
      <c r="P29" s="136">
        <v>0</v>
      </c>
      <c r="Q29" s="136"/>
      <c r="R29" s="136">
        <v>0</v>
      </c>
      <c r="S29" s="136"/>
      <c r="T29" s="136">
        <v>0</v>
      </c>
      <c r="U29" s="136"/>
      <c r="V29" s="136"/>
      <c r="W29" s="136"/>
      <c r="X29" s="136"/>
      <c r="Y29" s="136"/>
      <c r="Z29" s="136"/>
      <c r="AA29" s="136"/>
      <c r="AB29" s="136"/>
      <c r="AC29" s="136"/>
      <c r="AD29" s="136"/>
      <c r="AE29" s="136"/>
      <c r="AH29" s="21"/>
      <c r="AI29" s="14"/>
      <c r="AJ29" s="14"/>
      <c r="AK29" s="14"/>
      <c r="AL29" s="17"/>
      <c r="AM29" s="17"/>
      <c r="AN29" s="17"/>
      <c r="AO29" s="81" t="str">
        <f t="shared" si="6"/>
        <v>?</v>
      </c>
      <c r="AP29" s="17"/>
      <c r="AQ29" s="14"/>
      <c r="AR29" s="17"/>
      <c r="AS29" s="14"/>
      <c r="AT29" s="17"/>
    </row>
    <row r="30" spans="1:46" ht="12.75">
      <c r="A30" s="23" t="s">
        <v>24</v>
      </c>
      <c r="B30" s="136">
        <v>0</v>
      </c>
      <c r="C30" s="136"/>
      <c r="D30" s="136">
        <v>0</v>
      </c>
      <c r="E30" s="136"/>
      <c r="F30" s="136">
        <v>0</v>
      </c>
      <c r="G30" s="136"/>
      <c r="H30" s="136">
        <v>0</v>
      </c>
      <c r="I30" s="136"/>
      <c r="J30" s="136">
        <v>0</v>
      </c>
      <c r="K30" s="136"/>
      <c r="L30" s="136">
        <v>0</v>
      </c>
      <c r="M30" s="136"/>
      <c r="N30" s="136">
        <v>0</v>
      </c>
      <c r="O30" s="136"/>
      <c r="P30" s="136">
        <v>0</v>
      </c>
      <c r="Q30" s="136"/>
      <c r="R30" s="136">
        <v>0</v>
      </c>
      <c r="S30" s="136"/>
      <c r="T30" s="136">
        <v>0</v>
      </c>
      <c r="U30" s="136"/>
      <c r="V30" s="136"/>
      <c r="W30" s="136"/>
      <c r="X30" s="136"/>
      <c r="Y30" s="136"/>
      <c r="Z30" s="136"/>
      <c r="AA30" s="136"/>
      <c r="AB30" s="136"/>
      <c r="AC30" s="136"/>
      <c r="AD30" s="136"/>
      <c r="AE30" s="136"/>
      <c r="AH30" s="21"/>
      <c r="AI30" s="14"/>
      <c r="AJ30" s="14"/>
      <c r="AK30" s="14"/>
      <c r="AL30" s="17"/>
      <c r="AM30" s="17"/>
      <c r="AN30" s="17"/>
      <c r="AO30" s="81" t="str">
        <f t="shared" si="6"/>
        <v>?</v>
      </c>
      <c r="AP30" s="17"/>
      <c r="AQ30" s="14"/>
      <c r="AR30" s="17"/>
      <c r="AS30" s="14"/>
      <c r="AT30" s="17"/>
    </row>
    <row r="31" spans="1:46" ht="12.75">
      <c r="A31" s="23" t="s">
        <v>7</v>
      </c>
      <c r="B31" s="136">
        <v>0</v>
      </c>
      <c r="C31" s="136"/>
      <c r="D31" s="136">
        <v>0</v>
      </c>
      <c r="E31" s="136"/>
      <c r="F31" s="136">
        <v>0</v>
      </c>
      <c r="G31" s="136"/>
      <c r="H31" s="136">
        <v>0</v>
      </c>
      <c r="I31" s="136"/>
      <c r="J31" s="136">
        <v>0</v>
      </c>
      <c r="K31" s="136"/>
      <c r="L31" s="136">
        <v>0</v>
      </c>
      <c r="M31" s="136"/>
      <c r="N31" s="136">
        <v>0</v>
      </c>
      <c r="O31" s="136"/>
      <c r="P31" s="136">
        <v>0</v>
      </c>
      <c r="Q31" s="136"/>
      <c r="R31" s="136">
        <v>0</v>
      </c>
      <c r="S31" s="136"/>
      <c r="T31" s="136">
        <v>0</v>
      </c>
      <c r="U31" s="136"/>
      <c r="V31" s="136"/>
      <c r="W31" s="136"/>
      <c r="X31" s="136"/>
      <c r="Y31" s="136"/>
      <c r="Z31" s="136"/>
      <c r="AA31" s="136"/>
      <c r="AB31" s="136"/>
      <c r="AC31" s="136"/>
      <c r="AD31" s="136"/>
      <c r="AE31" s="136"/>
      <c r="AH31" s="21"/>
      <c r="AI31" s="14"/>
      <c r="AJ31" s="14"/>
      <c r="AK31" s="14"/>
      <c r="AL31" s="17"/>
      <c r="AM31" s="17"/>
      <c r="AN31" s="17"/>
      <c r="AO31" s="81" t="str">
        <f t="shared" si="6"/>
        <v>?</v>
      </c>
      <c r="AP31" s="17"/>
      <c r="AQ31" s="14"/>
      <c r="AR31" s="17"/>
      <c r="AS31" s="14"/>
      <c r="AT31" s="17"/>
    </row>
    <row r="32" spans="1:46" ht="12.75">
      <c r="A32" s="23" t="s">
        <v>10</v>
      </c>
      <c r="B32" s="136">
        <v>0</v>
      </c>
      <c r="C32" s="136"/>
      <c r="D32" s="136">
        <v>0</v>
      </c>
      <c r="E32" s="136"/>
      <c r="F32" s="136">
        <v>0</v>
      </c>
      <c r="G32" s="136"/>
      <c r="H32" s="136">
        <v>0</v>
      </c>
      <c r="I32" s="136"/>
      <c r="J32" s="136">
        <v>0</v>
      </c>
      <c r="K32" s="136"/>
      <c r="L32" s="136">
        <v>0</v>
      </c>
      <c r="M32" s="136"/>
      <c r="N32" s="136">
        <v>0</v>
      </c>
      <c r="O32" s="136"/>
      <c r="P32" s="136">
        <v>0</v>
      </c>
      <c r="Q32" s="136"/>
      <c r="R32" s="136">
        <v>0</v>
      </c>
      <c r="S32" s="136"/>
      <c r="T32" s="136">
        <v>0</v>
      </c>
      <c r="U32" s="136"/>
      <c r="V32" s="136"/>
      <c r="W32" s="136"/>
      <c r="X32" s="136"/>
      <c r="Y32" s="136"/>
      <c r="Z32" s="136"/>
      <c r="AA32" s="136"/>
      <c r="AB32" s="136"/>
      <c r="AC32" s="136"/>
      <c r="AD32" s="136"/>
      <c r="AE32" s="136"/>
      <c r="AH32" s="21"/>
      <c r="AI32" s="14"/>
      <c r="AJ32" s="14"/>
      <c r="AK32" s="14"/>
      <c r="AL32" s="17"/>
      <c r="AM32" s="17"/>
      <c r="AN32" s="17"/>
      <c r="AO32" s="81" t="str">
        <f t="shared" si="6"/>
        <v>?</v>
      </c>
      <c r="AP32" s="17"/>
      <c r="AQ32" s="14"/>
      <c r="AR32" s="17"/>
      <c r="AS32" s="14"/>
      <c r="AT32" s="17"/>
    </row>
    <row r="33" spans="1:41" ht="12.75">
      <c r="A33" s="23" t="s">
        <v>11</v>
      </c>
      <c r="B33" s="136">
        <v>0</v>
      </c>
      <c r="C33" s="136"/>
      <c r="D33" s="136">
        <v>0</v>
      </c>
      <c r="E33" s="136"/>
      <c r="F33" s="136">
        <v>0</v>
      </c>
      <c r="G33" s="136"/>
      <c r="H33" s="136">
        <v>0</v>
      </c>
      <c r="I33" s="136"/>
      <c r="J33" s="136">
        <v>0</v>
      </c>
      <c r="K33" s="136"/>
      <c r="L33" s="136">
        <v>0</v>
      </c>
      <c r="M33" s="136"/>
      <c r="N33" s="136">
        <v>0</v>
      </c>
      <c r="O33" s="136"/>
      <c r="P33" s="136">
        <v>0</v>
      </c>
      <c r="Q33" s="136"/>
      <c r="R33" s="136">
        <v>0</v>
      </c>
      <c r="S33" s="136"/>
      <c r="T33" s="136">
        <v>0</v>
      </c>
      <c r="U33" s="136"/>
      <c r="V33" s="136"/>
      <c r="W33" s="136"/>
      <c r="X33" s="136"/>
      <c r="Y33" s="136"/>
      <c r="Z33" s="136"/>
      <c r="AA33" s="136"/>
      <c r="AB33" s="136"/>
      <c r="AC33" s="136"/>
      <c r="AD33" s="136"/>
      <c r="AE33" s="136"/>
      <c r="AO33" s="81" t="str">
        <f t="shared" si="6"/>
        <v>?</v>
      </c>
    </row>
    <row r="34" spans="1:41" ht="12.75">
      <c r="A34" s="23" t="s">
        <v>12</v>
      </c>
      <c r="B34" s="136">
        <v>0</v>
      </c>
      <c r="C34" s="136"/>
      <c r="D34" s="136">
        <v>0</v>
      </c>
      <c r="E34" s="136"/>
      <c r="F34" s="136">
        <v>0</v>
      </c>
      <c r="G34" s="136"/>
      <c r="H34" s="136">
        <v>0</v>
      </c>
      <c r="I34" s="136"/>
      <c r="J34" s="136">
        <v>0</v>
      </c>
      <c r="K34" s="136"/>
      <c r="L34" s="136">
        <v>0</v>
      </c>
      <c r="M34" s="136"/>
      <c r="N34" s="136">
        <v>0</v>
      </c>
      <c r="O34" s="136"/>
      <c r="P34" s="136">
        <v>0</v>
      </c>
      <c r="Q34" s="136"/>
      <c r="R34" s="136">
        <v>0</v>
      </c>
      <c r="S34" s="136"/>
      <c r="T34" s="136">
        <v>0</v>
      </c>
      <c r="U34" s="136"/>
      <c r="V34" s="136"/>
      <c r="W34" s="136"/>
      <c r="X34" s="136"/>
      <c r="Y34" s="136"/>
      <c r="Z34" s="136"/>
      <c r="AA34" s="136"/>
      <c r="AB34" s="136"/>
      <c r="AC34" s="136"/>
      <c r="AD34" s="136"/>
      <c r="AE34" s="136"/>
      <c r="AO34" s="81" t="str">
        <f t="shared" si="6"/>
        <v>?</v>
      </c>
    </row>
    <row r="35" spans="1:41" ht="12.75">
      <c r="A35" s="23" t="s">
        <v>13</v>
      </c>
      <c r="B35" s="136">
        <v>0</v>
      </c>
      <c r="C35" s="136"/>
      <c r="D35" s="136">
        <v>0</v>
      </c>
      <c r="E35" s="136"/>
      <c r="F35" s="136">
        <v>0</v>
      </c>
      <c r="G35" s="136"/>
      <c r="H35" s="136">
        <v>0</v>
      </c>
      <c r="I35" s="136"/>
      <c r="J35" s="136">
        <v>0</v>
      </c>
      <c r="K35" s="136"/>
      <c r="L35" s="136">
        <v>0</v>
      </c>
      <c r="M35" s="136"/>
      <c r="N35" s="136">
        <v>0</v>
      </c>
      <c r="O35" s="136"/>
      <c r="P35" s="136">
        <v>0</v>
      </c>
      <c r="Q35" s="136"/>
      <c r="R35" s="136">
        <v>0</v>
      </c>
      <c r="S35" s="136"/>
      <c r="T35" s="136">
        <v>0</v>
      </c>
      <c r="U35" s="136"/>
      <c r="V35" s="136"/>
      <c r="W35" s="136"/>
      <c r="X35" s="136"/>
      <c r="Y35" s="136"/>
      <c r="Z35" s="136"/>
      <c r="AA35" s="136"/>
      <c r="AB35" s="136"/>
      <c r="AC35" s="136"/>
      <c r="AD35" s="136"/>
      <c r="AE35" s="136"/>
      <c r="AO35" s="81" t="str">
        <f t="shared" si="6"/>
        <v>?</v>
      </c>
    </row>
    <row r="36" spans="5:31" ht="12.7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row>
    <row r="37" spans="5:31" ht="12.7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row>
    <row r="38" spans="5:31" ht="12.7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row>
    <row r="39" spans="5:31" ht="12.7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row>
    <row r="40" spans="5:31" ht="12.7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row>
    <row r="41" spans="5:31" ht="12.7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row>
    <row r="42" spans="5:31" ht="12.7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row>
    <row r="43" spans="2:31" ht="12.7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row>
    <row r="44" spans="2:31" ht="12.7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row>
    <row r="45" spans="2:31" ht="12.7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row>
    <row r="46" spans="2:31" ht="12.7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row>
  </sheetData>
  <sheetProtection/>
  <mergeCells count="173">
    <mergeCell ref="AS1:AT1"/>
    <mergeCell ref="AI2:AK2"/>
    <mergeCell ref="AL2:AN2"/>
    <mergeCell ref="AI1:AN1"/>
    <mergeCell ref="B1:C1"/>
    <mergeCell ref="D1:E1"/>
    <mergeCell ref="F1:G1"/>
    <mergeCell ref="H1:I1"/>
    <mergeCell ref="R1:S1"/>
    <mergeCell ref="J1:K1"/>
    <mergeCell ref="AO1:AP1"/>
    <mergeCell ref="AQ1:AR1"/>
    <mergeCell ref="Z1:AA1"/>
    <mergeCell ref="AB1:AC1"/>
    <mergeCell ref="AD1:AE1"/>
    <mergeCell ref="AG1:AG2"/>
    <mergeCell ref="AH1:AH2"/>
    <mergeCell ref="T1:U1"/>
    <mergeCell ref="V1:W1"/>
    <mergeCell ref="X1:Y1"/>
    <mergeCell ref="L1:M1"/>
    <mergeCell ref="N1:O1"/>
    <mergeCell ref="P1:Q1"/>
    <mergeCell ref="B26:C26"/>
    <mergeCell ref="B27:C27"/>
    <mergeCell ref="B28:C28"/>
    <mergeCell ref="B29:C29"/>
    <mergeCell ref="B30:C30"/>
    <mergeCell ref="B31:C31"/>
    <mergeCell ref="B32:C32"/>
    <mergeCell ref="B33:C33"/>
    <mergeCell ref="B34:C34"/>
    <mergeCell ref="B35:C35"/>
    <mergeCell ref="D26:E26"/>
    <mergeCell ref="F26:G26"/>
    <mergeCell ref="D27:E27"/>
    <mergeCell ref="F27:G27"/>
    <mergeCell ref="D28:E28"/>
    <mergeCell ref="F28:G28"/>
    <mergeCell ref="H26:I26"/>
    <mergeCell ref="J26:K26"/>
    <mergeCell ref="L26:M26"/>
    <mergeCell ref="N26:O26"/>
    <mergeCell ref="P26:Q26"/>
    <mergeCell ref="R26:S26"/>
    <mergeCell ref="T26:U26"/>
    <mergeCell ref="V26:W26"/>
    <mergeCell ref="X26:Y26"/>
    <mergeCell ref="Z26:AA26"/>
    <mergeCell ref="AB26:AC26"/>
    <mergeCell ref="AD26:AE26"/>
    <mergeCell ref="H27:I27"/>
    <mergeCell ref="J27:K27"/>
    <mergeCell ref="L27:M27"/>
    <mergeCell ref="N27:O27"/>
    <mergeCell ref="P27:Q27"/>
    <mergeCell ref="R27:S27"/>
    <mergeCell ref="T27:U27"/>
    <mergeCell ref="V27:W27"/>
    <mergeCell ref="X27:Y27"/>
    <mergeCell ref="Z27:AA27"/>
    <mergeCell ref="AB27:AC27"/>
    <mergeCell ref="AD27:AE27"/>
    <mergeCell ref="H28:I28"/>
    <mergeCell ref="J28:K28"/>
    <mergeCell ref="L28:M28"/>
    <mergeCell ref="N28:O28"/>
    <mergeCell ref="P28:Q28"/>
    <mergeCell ref="R28:S28"/>
    <mergeCell ref="T28:U28"/>
    <mergeCell ref="V28:W28"/>
    <mergeCell ref="X28:Y28"/>
    <mergeCell ref="Z28:AA28"/>
    <mergeCell ref="AB28:AC28"/>
    <mergeCell ref="AD28:AE28"/>
    <mergeCell ref="D29:E29"/>
    <mergeCell ref="F29:G29"/>
    <mergeCell ref="H29:I29"/>
    <mergeCell ref="J29:K29"/>
    <mergeCell ref="L29:M29"/>
    <mergeCell ref="N29:O29"/>
    <mergeCell ref="P29:Q29"/>
    <mergeCell ref="R29:S29"/>
    <mergeCell ref="T29:U29"/>
    <mergeCell ref="V29:W29"/>
    <mergeCell ref="X29:Y29"/>
    <mergeCell ref="Z29:AA29"/>
    <mergeCell ref="AB29:AC29"/>
    <mergeCell ref="AD29:AE29"/>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D31:E31"/>
    <mergeCell ref="F31:G31"/>
    <mergeCell ref="H31:I31"/>
    <mergeCell ref="J31:K31"/>
    <mergeCell ref="L31:M31"/>
    <mergeCell ref="N31:O31"/>
    <mergeCell ref="P31:Q31"/>
    <mergeCell ref="R31:S31"/>
    <mergeCell ref="T31:U31"/>
    <mergeCell ref="V31:W31"/>
    <mergeCell ref="X31:Y31"/>
    <mergeCell ref="Z31:AA31"/>
    <mergeCell ref="AB31:AC31"/>
    <mergeCell ref="AD31:AE31"/>
    <mergeCell ref="D32:E32"/>
    <mergeCell ref="F32:G32"/>
    <mergeCell ref="H32:I32"/>
    <mergeCell ref="J32:K32"/>
    <mergeCell ref="L32:M32"/>
    <mergeCell ref="N32:O32"/>
    <mergeCell ref="P32:Q32"/>
    <mergeCell ref="R32:S32"/>
    <mergeCell ref="T32:U32"/>
    <mergeCell ref="V32:W32"/>
    <mergeCell ref="X32:Y32"/>
    <mergeCell ref="Z32:AA32"/>
    <mergeCell ref="AB32:AC32"/>
    <mergeCell ref="AD32:AE32"/>
    <mergeCell ref="D33:E33"/>
    <mergeCell ref="F33:G33"/>
    <mergeCell ref="H33:I33"/>
    <mergeCell ref="J33:K33"/>
    <mergeCell ref="L33:M33"/>
    <mergeCell ref="N33:O33"/>
    <mergeCell ref="P33:Q33"/>
    <mergeCell ref="R33:S33"/>
    <mergeCell ref="T33:U33"/>
    <mergeCell ref="V33:W33"/>
    <mergeCell ref="X33:Y33"/>
    <mergeCell ref="Z33:AA33"/>
    <mergeCell ref="AB33:AC33"/>
    <mergeCell ref="AD33:AE33"/>
    <mergeCell ref="D34:E34"/>
    <mergeCell ref="F34:G34"/>
    <mergeCell ref="H34:I34"/>
    <mergeCell ref="J34:K34"/>
    <mergeCell ref="L34:M34"/>
    <mergeCell ref="N34:O34"/>
    <mergeCell ref="P34:Q34"/>
    <mergeCell ref="R34:S34"/>
    <mergeCell ref="T34:U34"/>
    <mergeCell ref="V34:W34"/>
    <mergeCell ref="X34:Y34"/>
    <mergeCell ref="Z34:AA34"/>
    <mergeCell ref="AB34:AC34"/>
    <mergeCell ref="AD34:AE34"/>
    <mergeCell ref="D35:E35"/>
    <mergeCell ref="F35:G35"/>
    <mergeCell ref="H35:I35"/>
    <mergeCell ref="J35:K35"/>
    <mergeCell ref="L35:M35"/>
    <mergeCell ref="N35:O35"/>
    <mergeCell ref="AB35:AC35"/>
    <mergeCell ref="AD35:AE35"/>
    <mergeCell ref="P35:Q35"/>
    <mergeCell ref="R35:S35"/>
    <mergeCell ref="T35:U35"/>
    <mergeCell ref="V35:W35"/>
    <mergeCell ref="X35:Y35"/>
    <mergeCell ref="Z35:AA35"/>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080808"/>
  </sheetPr>
  <dimension ref="A1:Z4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12.75"/>
  <cols>
    <col min="1" max="1" width="38.25390625" style="31" bestFit="1" customWidth="1"/>
    <col min="2" max="6" width="9.00390625" style="31" customWidth="1"/>
    <col min="7" max="16" width="9.125" style="31" customWidth="1"/>
    <col min="17" max="17" width="2.875" style="31" customWidth="1"/>
    <col min="18" max="18" width="38.25390625" style="31" bestFit="1" customWidth="1"/>
    <col min="19" max="19" width="4.375" style="31" customWidth="1"/>
    <col min="20" max="20" width="7.125" style="31" customWidth="1"/>
    <col min="21" max="21" width="3.625" style="31" customWidth="1"/>
    <col min="22" max="24" width="7.125" style="31" customWidth="1"/>
    <col min="25" max="16384" width="9.125" style="31" customWidth="1"/>
  </cols>
  <sheetData>
    <row r="1" spans="1:24" ht="13.5" thickBot="1">
      <c r="A1" s="52" t="s">
        <v>17</v>
      </c>
      <c r="B1" s="28">
        <v>1</v>
      </c>
      <c r="C1" s="29">
        <v>2</v>
      </c>
      <c r="D1" s="29">
        <v>3</v>
      </c>
      <c r="E1" s="29">
        <v>4</v>
      </c>
      <c r="F1" s="29">
        <v>5</v>
      </c>
      <c r="G1" s="29">
        <v>6</v>
      </c>
      <c r="H1" s="29">
        <v>7</v>
      </c>
      <c r="I1" s="29">
        <v>8</v>
      </c>
      <c r="J1" s="29">
        <v>9</v>
      </c>
      <c r="K1" s="29">
        <v>10</v>
      </c>
      <c r="L1" s="29">
        <v>11</v>
      </c>
      <c r="M1" s="29">
        <v>12</v>
      </c>
      <c r="N1" s="29">
        <v>13</v>
      </c>
      <c r="O1" s="29">
        <v>14</v>
      </c>
      <c r="P1" s="30">
        <v>15</v>
      </c>
      <c r="R1" s="123" t="s">
        <v>17</v>
      </c>
      <c r="S1" s="91" t="s">
        <v>2</v>
      </c>
      <c r="T1" s="150" t="s">
        <v>18</v>
      </c>
      <c r="U1" s="150"/>
      <c r="V1" s="150"/>
      <c r="W1" s="91" t="s">
        <v>0</v>
      </c>
      <c r="X1" s="91" t="s">
        <v>1</v>
      </c>
    </row>
    <row r="2" spans="1:24" ht="13.5" thickBot="1">
      <c r="A2" s="32" t="s">
        <v>4</v>
      </c>
      <c r="B2" s="33">
        <v>73.2</v>
      </c>
      <c r="C2" s="34">
        <v>67.3</v>
      </c>
      <c r="D2" s="34">
        <v>68.2</v>
      </c>
      <c r="E2" s="34">
        <v>81.1</v>
      </c>
      <c r="F2" s="34">
        <v>64.3</v>
      </c>
      <c r="G2" s="34">
        <v>77.6</v>
      </c>
      <c r="H2" s="34">
        <v>69.6</v>
      </c>
      <c r="I2" s="34">
        <v>71.4</v>
      </c>
      <c r="J2" s="34">
        <v>74</v>
      </c>
      <c r="K2" s="124">
        <v>74.5</v>
      </c>
      <c r="L2" s="124"/>
      <c r="M2" s="124"/>
      <c r="N2" s="124"/>
      <c r="O2" s="124"/>
      <c r="P2" s="104"/>
      <c r="R2" s="118" t="str">
        <f>A2</f>
        <v>Diameter of egg without processes</v>
      </c>
      <c r="S2" s="119">
        <f>COUNTA(B2:P2)</f>
        <v>10</v>
      </c>
      <c r="T2" s="120">
        <f>IF(SUM(B2:P2)&gt;0,MIN(B2:P2),"")</f>
        <v>64.3</v>
      </c>
      <c r="U2" s="121" t="str">
        <f aca="true" t="shared" si="0" ref="U2:U8">IF(COUNT(T2)&gt;0,"–","?")</f>
        <v>–</v>
      </c>
      <c r="V2" s="122">
        <f>IF(SUM(B2:P2)&gt;0,MAX(B2:P2),"")</f>
        <v>81.1</v>
      </c>
      <c r="W2" s="121">
        <f>IF(SUM(B2:P2)&gt;0,AVERAGE(B2:P2),"?")</f>
        <v>72.11999999999999</v>
      </c>
      <c r="X2" s="121">
        <f>IF(COUNT(B2:P2)&gt;1,STDEV(B2:P2),"?")</f>
        <v>5.029424530809884</v>
      </c>
    </row>
    <row r="3" spans="1:24" ht="13.5" thickBot="1">
      <c r="A3" s="32" t="s">
        <v>5</v>
      </c>
      <c r="B3" s="33">
        <v>84.8</v>
      </c>
      <c r="C3" s="34">
        <v>81.5</v>
      </c>
      <c r="D3" s="34">
        <v>74.4</v>
      </c>
      <c r="E3" s="34">
        <v>88.3</v>
      </c>
      <c r="F3" s="34">
        <v>73</v>
      </c>
      <c r="G3" s="34">
        <v>89.5</v>
      </c>
      <c r="H3" s="34">
        <v>76.4</v>
      </c>
      <c r="I3" s="34">
        <v>81.2</v>
      </c>
      <c r="J3" s="34">
        <v>83</v>
      </c>
      <c r="K3" s="124">
        <v>84.3</v>
      </c>
      <c r="L3" s="124"/>
      <c r="M3" s="124"/>
      <c r="N3" s="124"/>
      <c r="O3" s="124"/>
      <c r="P3" s="104"/>
      <c r="R3" s="23" t="str">
        <f>A3</f>
        <v>Diameter of egg with processes</v>
      </c>
      <c r="S3" s="21">
        <f>COUNTA(B3:P3)</f>
        <v>10</v>
      </c>
      <c r="T3" s="13">
        <f>IF(SUM(B3:P3)&gt;0,MIN(B3:P3),"")</f>
        <v>73</v>
      </c>
      <c r="U3" s="14" t="str">
        <f t="shared" si="0"/>
        <v>–</v>
      </c>
      <c r="V3" s="15">
        <f>IF(SUM(B3:P3)&gt;0,MAX(B3:P3),"")</f>
        <v>89.5</v>
      </c>
      <c r="W3" s="14">
        <f>IF(SUM(B3:P3)&gt;0,AVERAGE(B3:P3),"?")</f>
        <v>81.64</v>
      </c>
      <c r="X3" s="14">
        <f>IF(COUNT(B3:P3)&gt;1,STDEV(B3:P3),"?")</f>
        <v>5.57558168365532</v>
      </c>
    </row>
    <row r="4" spans="1:24" ht="12.75">
      <c r="A4" s="35" t="s">
        <v>27</v>
      </c>
      <c r="B4" s="36">
        <v>5.8</v>
      </c>
      <c r="C4" s="37">
        <v>4.5</v>
      </c>
      <c r="D4" s="37">
        <v>3.8</v>
      </c>
      <c r="E4" s="37">
        <v>4.5</v>
      </c>
      <c r="F4" s="37">
        <v>3.5</v>
      </c>
      <c r="G4" s="37">
        <v>4.3</v>
      </c>
      <c r="H4" s="37">
        <v>3.7</v>
      </c>
      <c r="I4" s="37">
        <v>4.6</v>
      </c>
      <c r="J4" s="37">
        <v>4.4</v>
      </c>
      <c r="K4" s="125">
        <v>4.9</v>
      </c>
      <c r="L4" s="125"/>
      <c r="M4" s="125"/>
      <c r="N4" s="125"/>
      <c r="O4" s="125"/>
      <c r="P4" s="105"/>
      <c r="R4" s="23" t="str">
        <f>A4</f>
        <v>Process height</v>
      </c>
      <c r="S4" s="21">
        <f>COUNTA(B4:P6)</f>
        <v>30</v>
      </c>
      <c r="T4" s="13">
        <f>IF(SUM(B4:P6)&gt;0,MIN(B4:P6),"")</f>
        <v>3.4</v>
      </c>
      <c r="U4" s="14" t="str">
        <f t="shared" si="0"/>
        <v>–</v>
      </c>
      <c r="V4" s="15">
        <f>IF(SUM(B4:P6)&gt;0,MAX(B4:P6),"")</f>
        <v>5.8</v>
      </c>
      <c r="W4" s="14">
        <f>IF(SUM(B4:P6)&gt;0,AVERAGE(B4:P6),"?")</f>
        <v>4.4766666666666675</v>
      </c>
      <c r="X4" s="14">
        <f>IF(COUNT(B4:P6)&gt;1,STDEV(B4:P6),"?")</f>
        <v>0.5781560064689152</v>
      </c>
    </row>
    <row r="5" spans="1:26" ht="12.75">
      <c r="A5" s="38"/>
      <c r="B5" s="39">
        <v>5</v>
      </c>
      <c r="C5" s="40">
        <v>4.7</v>
      </c>
      <c r="D5" s="40">
        <v>4.3</v>
      </c>
      <c r="E5" s="40">
        <v>4.9</v>
      </c>
      <c r="F5" s="40">
        <v>3.7</v>
      </c>
      <c r="G5" s="40">
        <v>5</v>
      </c>
      <c r="H5" s="40">
        <v>3.4</v>
      </c>
      <c r="I5" s="40">
        <v>4.2</v>
      </c>
      <c r="J5" s="40">
        <v>4.2</v>
      </c>
      <c r="K5" s="126">
        <v>5.1</v>
      </c>
      <c r="L5" s="126"/>
      <c r="M5" s="126"/>
      <c r="N5" s="126"/>
      <c r="O5" s="126"/>
      <c r="P5" s="106"/>
      <c r="R5" s="23" t="str">
        <f>A7</f>
        <v>Process base width</v>
      </c>
      <c r="S5" s="21">
        <f>COUNTA(B7:P9)</f>
        <v>30</v>
      </c>
      <c r="T5" s="13">
        <f>IF(SUM(B7:P9)&gt;0,MIN(B7:P9),"")</f>
        <v>3</v>
      </c>
      <c r="U5" s="14" t="str">
        <f t="shared" si="0"/>
        <v>–</v>
      </c>
      <c r="V5" s="15">
        <f>IF(SUM(B7:P9)&gt;0,MAX(B7:P9),"")</f>
        <v>4.3</v>
      </c>
      <c r="W5" s="14">
        <f>IF(SUM(B7:P9)&gt;0,AVERAGE(B7:P9),"?")</f>
        <v>3.6733333333333333</v>
      </c>
      <c r="X5" s="14">
        <f>IF(COUNT(B7:P9)&gt;1,STDEV(B7:P9),"?")</f>
        <v>0.332112707638098</v>
      </c>
      <c r="Z5" s="49"/>
    </row>
    <row r="6" spans="1:24" ht="13.5" thickBot="1">
      <c r="A6" s="41"/>
      <c r="B6" s="42">
        <v>5.2</v>
      </c>
      <c r="C6" s="43">
        <v>5</v>
      </c>
      <c r="D6" s="43">
        <v>4.7</v>
      </c>
      <c r="E6" s="43">
        <v>5.3</v>
      </c>
      <c r="F6" s="43">
        <v>3.9</v>
      </c>
      <c r="G6" s="43">
        <v>4.1</v>
      </c>
      <c r="H6" s="43">
        <v>4</v>
      </c>
      <c r="I6" s="43">
        <v>5</v>
      </c>
      <c r="J6" s="43">
        <v>4.2</v>
      </c>
      <c r="K6" s="127">
        <v>4.4</v>
      </c>
      <c r="L6" s="127"/>
      <c r="M6" s="127"/>
      <c r="N6" s="127"/>
      <c r="O6" s="127"/>
      <c r="P6" s="107"/>
      <c r="R6" s="23" t="str">
        <f>A10</f>
        <v>Process base/height ratio</v>
      </c>
      <c r="S6" s="21">
        <f>COUNT(B10:P12)</f>
        <v>30</v>
      </c>
      <c r="T6" s="111">
        <f>IF(SUM(B10:P12)&gt;0,MIN(B10:P12),"")</f>
        <v>0.6724137931034483</v>
      </c>
      <c r="U6" s="14" t="str">
        <f t="shared" si="0"/>
        <v>–</v>
      </c>
      <c r="V6" s="112">
        <f>IF(SUM(B10:P12)&gt;0,MAX(B10:P12),"")</f>
        <v>1</v>
      </c>
      <c r="W6" s="113">
        <f>IF(SUM(B10:P12)&gt;0,AVERAGE(B10:P12),"?")</f>
        <v>0.8288691145087899</v>
      </c>
      <c r="X6" s="113">
        <f>IF(COUNT(B11:P12)&gt;1,STDEV(B11:P12),"?")</f>
        <v>0.08571143949271591</v>
      </c>
    </row>
    <row r="7" spans="1:24" ht="12.75">
      <c r="A7" s="35" t="s">
        <v>28</v>
      </c>
      <c r="B7" s="36">
        <v>3.9</v>
      </c>
      <c r="C7" s="37">
        <v>3.4</v>
      </c>
      <c r="D7" s="37">
        <v>3.6</v>
      </c>
      <c r="E7" s="37">
        <v>3.5</v>
      </c>
      <c r="F7" s="37">
        <v>3.5</v>
      </c>
      <c r="G7" s="37">
        <v>3.5</v>
      </c>
      <c r="H7" s="37">
        <v>3</v>
      </c>
      <c r="I7" s="37">
        <v>4</v>
      </c>
      <c r="J7" s="37">
        <v>4.3</v>
      </c>
      <c r="K7" s="125">
        <v>4.1</v>
      </c>
      <c r="L7" s="125"/>
      <c r="M7" s="125"/>
      <c r="N7" s="125"/>
      <c r="O7" s="125"/>
      <c r="P7" s="105"/>
      <c r="R7" s="23" t="str">
        <f>A13</f>
        <v>Distance between processes</v>
      </c>
      <c r="S7" s="21">
        <f>COUNTA(B13:P15)</f>
        <v>30</v>
      </c>
      <c r="T7" s="13">
        <f>IF(SUM(B13:P15)&gt;0,MIN(B13:P15),"")</f>
        <v>2</v>
      </c>
      <c r="U7" s="14" t="str">
        <f t="shared" si="0"/>
        <v>–</v>
      </c>
      <c r="V7" s="15">
        <f>IF(SUM(B13:P15)&gt;0,MAX(B13:P15),"")</f>
        <v>4</v>
      </c>
      <c r="W7" s="14">
        <f>IF(SUM(B13:P15)&gt;0,AVERAGE(B13:P15),"?")</f>
        <v>2.82</v>
      </c>
      <c r="X7" s="14">
        <f>IF(COUNT(B13:P15)&gt;1,STDEV(B13:P15),"?")</f>
        <v>0.48806443893375867</v>
      </c>
    </row>
    <row r="8" spans="1:24" ht="13.5" thickBot="1">
      <c r="A8" s="38"/>
      <c r="B8" s="39">
        <v>3.4</v>
      </c>
      <c r="C8" s="40">
        <v>3.7</v>
      </c>
      <c r="D8" s="40">
        <v>3.8</v>
      </c>
      <c r="E8" s="40">
        <v>3.6</v>
      </c>
      <c r="F8" s="40">
        <v>3.6</v>
      </c>
      <c r="G8" s="40">
        <v>3.5</v>
      </c>
      <c r="H8" s="40">
        <v>3</v>
      </c>
      <c r="I8" s="40">
        <v>3.7</v>
      </c>
      <c r="J8" s="40">
        <v>3.8</v>
      </c>
      <c r="K8" s="126">
        <v>4.3</v>
      </c>
      <c r="L8" s="126"/>
      <c r="M8" s="126"/>
      <c r="N8" s="126"/>
      <c r="O8" s="126"/>
      <c r="P8" s="44"/>
      <c r="Q8" s="25"/>
      <c r="R8" s="114" t="str">
        <f>A16</f>
        <v>Number of processes on the egg circumference</v>
      </c>
      <c r="S8" s="115">
        <f>COUNTA(B16:P16)</f>
        <v>10</v>
      </c>
      <c r="T8" s="116">
        <f>IF(SUM(B16:P16)&gt;0,MIN(B16:P16),"")</f>
        <v>41</v>
      </c>
      <c r="U8" s="22" t="str">
        <f t="shared" si="0"/>
        <v>–</v>
      </c>
      <c r="V8" s="117">
        <f>IF(SUM(B16:P16)&gt;0,MAX(B16:P16),"")</f>
        <v>46</v>
      </c>
      <c r="W8" s="22">
        <f>IF(SUM(B16:P16)&gt;0,AVERAGE(B16:P16),"?")</f>
        <v>43.5</v>
      </c>
      <c r="X8" s="22">
        <f>IF(COUNT(B16:P16)&gt;1,STDEV(B16:P16),"?")</f>
        <v>1.6499158227686108</v>
      </c>
    </row>
    <row r="9" spans="1:17" ht="13.5" thickBot="1">
      <c r="A9" s="41"/>
      <c r="B9" s="42">
        <v>3.7</v>
      </c>
      <c r="C9" s="43">
        <v>3.9</v>
      </c>
      <c r="D9" s="43">
        <v>3.9</v>
      </c>
      <c r="E9" s="43">
        <v>3.7</v>
      </c>
      <c r="F9" s="43">
        <v>3.4</v>
      </c>
      <c r="G9" s="43">
        <v>3.8</v>
      </c>
      <c r="H9" s="43">
        <v>3.5</v>
      </c>
      <c r="I9" s="43">
        <v>4.2</v>
      </c>
      <c r="J9" s="43">
        <v>3.1</v>
      </c>
      <c r="K9" s="127">
        <v>3.8</v>
      </c>
      <c r="L9" s="127"/>
      <c r="M9" s="127"/>
      <c r="N9" s="127"/>
      <c r="O9" s="127"/>
      <c r="P9" s="46"/>
      <c r="Q9" s="25"/>
    </row>
    <row r="10" spans="1:17" ht="12.75">
      <c r="A10" s="47" t="s">
        <v>14</v>
      </c>
      <c r="B10" s="83">
        <f>IF(AND((B7&gt;0),(B4&gt;0)),(B7/B4),"")</f>
        <v>0.6724137931034483</v>
      </c>
      <c r="C10" s="84">
        <f aca="true" t="shared" si="1" ref="C10:P10">IF(AND((C7&gt;0),(C4&gt;0)),(C7/C4),"")</f>
        <v>0.7555555555555555</v>
      </c>
      <c r="D10" s="84">
        <f t="shared" si="1"/>
        <v>0.9473684210526316</v>
      </c>
      <c r="E10" s="84">
        <f t="shared" si="1"/>
        <v>0.7777777777777778</v>
      </c>
      <c r="F10" s="84">
        <f t="shared" si="1"/>
        <v>1</v>
      </c>
      <c r="G10" s="84">
        <f t="shared" si="1"/>
        <v>0.813953488372093</v>
      </c>
      <c r="H10" s="84">
        <f t="shared" si="1"/>
        <v>0.8108108108108107</v>
      </c>
      <c r="I10" s="84">
        <f t="shared" si="1"/>
        <v>0.8695652173913044</v>
      </c>
      <c r="J10" s="84">
        <f t="shared" si="1"/>
        <v>0.9772727272727272</v>
      </c>
      <c r="K10" s="84">
        <f aca="true" t="shared" si="2" ref="K10:O12">IF(AND((K7&gt;0),(K4&gt;0)),(K7/K4),"")</f>
        <v>0.8367346938775508</v>
      </c>
      <c r="L10" s="84">
        <f t="shared" si="2"/>
      </c>
      <c r="M10" s="84">
        <f t="shared" si="2"/>
      </c>
      <c r="N10" s="84">
        <f t="shared" si="2"/>
      </c>
      <c r="O10" s="84">
        <f t="shared" si="2"/>
      </c>
      <c r="P10" s="85">
        <f t="shared" si="1"/>
      </c>
      <c r="Q10" s="25"/>
    </row>
    <row r="11" spans="1:17" ht="12.75">
      <c r="A11" s="38"/>
      <c r="B11" s="86">
        <f>IF(AND((B8&gt;0),(B5&gt;0)),(B8/B5),"")</f>
        <v>0.6799999999999999</v>
      </c>
      <c r="C11" s="82">
        <f aca="true" t="shared" si="3" ref="C11:P11">IF(AND((C8&gt;0),(C5&gt;0)),(C8/C5),"")</f>
        <v>0.7872340425531915</v>
      </c>
      <c r="D11" s="82">
        <f t="shared" si="3"/>
        <v>0.8837209302325582</v>
      </c>
      <c r="E11" s="82">
        <f t="shared" si="3"/>
        <v>0.7346938775510203</v>
      </c>
      <c r="F11" s="82">
        <f t="shared" si="3"/>
        <v>0.9729729729729729</v>
      </c>
      <c r="G11" s="82">
        <f t="shared" si="3"/>
        <v>0.7</v>
      </c>
      <c r="H11" s="82">
        <f t="shared" si="3"/>
        <v>0.8823529411764706</v>
      </c>
      <c r="I11" s="82">
        <f t="shared" si="3"/>
        <v>0.8809523809523809</v>
      </c>
      <c r="J11" s="82">
        <f t="shared" si="3"/>
        <v>0.9047619047619047</v>
      </c>
      <c r="K11" s="82">
        <f t="shared" si="2"/>
        <v>0.8431372549019608</v>
      </c>
      <c r="L11" s="82">
        <f t="shared" si="2"/>
      </c>
      <c r="M11" s="82">
        <f t="shared" si="2"/>
      </c>
      <c r="N11" s="82">
        <f t="shared" si="2"/>
      </c>
      <c r="O11" s="82">
        <f t="shared" si="2"/>
      </c>
      <c r="P11" s="87">
        <f t="shared" si="3"/>
      </c>
      <c r="Q11" s="25"/>
    </row>
    <row r="12" spans="1:17" ht="13.5" thickBot="1">
      <c r="A12" s="41"/>
      <c r="B12" s="88">
        <f>IF(AND((B9&gt;0),(B6&gt;0)),(B9/B6),"")</f>
        <v>0.7115384615384616</v>
      </c>
      <c r="C12" s="89">
        <f aca="true" t="shared" si="4" ref="C12:P12">IF(AND((C9&gt;0),(C6&gt;0)),(C9/C6),"")</f>
        <v>0.78</v>
      </c>
      <c r="D12" s="89">
        <f t="shared" si="4"/>
        <v>0.8297872340425532</v>
      </c>
      <c r="E12" s="89">
        <f t="shared" si="4"/>
        <v>0.6981132075471699</v>
      </c>
      <c r="F12" s="89">
        <f t="shared" si="4"/>
        <v>0.8717948717948718</v>
      </c>
      <c r="G12" s="89">
        <f t="shared" si="4"/>
        <v>0.926829268292683</v>
      </c>
      <c r="H12" s="89">
        <f t="shared" si="4"/>
        <v>0.875</v>
      </c>
      <c r="I12" s="89">
        <f t="shared" si="4"/>
        <v>0.8400000000000001</v>
      </c>
      <c r="J12" s="89">
        <f t="shared" si="4"/>
        <v>0.7380952380952381</v>
      </c>
      <c r="K12" s="89">
        <f t="shared" si="2"/>
        <v>0.8636363636363635</v>
      </c>
      <c r="L12" s="89">
        <f t="shared" si="2"/>
      </c>
      <c r="M12" s="89">
        <f t="shared" si="2"/>
      </c>
      <c r="N12" s="89">
        <f t="shared" si="2"/>
      </c>
      <c r="O12" s="89">
        <f t="shared" si="2"/>
      </c>
      <c r="P12" s="90">
        <f t="shared" si="4"/>
      </c>
      <c r="Q12" s="25"/>
    </row>
    <row r="13" spans="1:21" ht="12.75">
      <c r="A13" s="47" t="s">
        <v>9</v>
      </c>
      <c r="B13" s="36">
        <v>2.3</v>
      </c>
      <c r="C13" s="37">
        <v>2.9</v>
      </c>
      <c r="D13" s="37">
        <v>2.9</v>
      </c>
      <c r="E13" s="37">
        <v>2.6</v>
      </c>
      <c r="F13" s="37">
        <v>2.7</v>
      </c>
      <c r="G13" s="37">
        <v>3.3</v>
      </c>
      <c r="H13" s="37">
        <v>2.9</v>
      </c>
      <c r="I13" s="37">
        <v>2.2</v>
      </c>
      <c r="J13" s="37">
        <v>2.9</v>
      </c>
      <c r="K13" s="125">
        <v>2.9</v>
      </c>
      <c r="L13" s="125"/>
      <c r="M13" s="125"/>
      <c r="N13" s="125"/>
      <c r="O13" s="125"/>
      <c r="P13" s="48"/>
      <c r="Q13" s="25"/>
      <c r="R13" s="45"/>
      <c r="S13" s="45"/>
      <c r="T13" s="2"/>
      <c r="U13" s="2"/>
    </row>
    <row r="14" spans="1:21" ht="12.75">
      <c r="A14" s="38"/>
      <c r="B14" s="39">
        <v>3.3</v>
      </c>
      <c r="C14" s="40">
        <v>3</v>
      </c>
      <c r="D14" s="40">
        <v>2</v>
      </c>
      <c r="E14" s="40">
        <v>2.9</v>
      </c>
      <c r="F14" s="40">
        <v>2.9</v>
      </c>
      <c r="G14" s="40">
        <v>4</v>
      </c>
      <c r="H14" s="40">
        <v>2.6</v>
      </c>
      <c r="I14" s="40">
        <v>2.3</v>
      </c>
      <c r="J14" s="40">
        <v>3.1</v>
      </c>
      <c r="K14" s="126">
        <v>2.5</v>
      </c>
      <c r="L14" s="126"/>
      <c r="M14" s="126"/>
      <c r="N14" s="126"/>
      <c r="O14" s="126"/>
      <c r="P14" s="44"/>
      <c r="Q14" s="25"/>
      <c r="R14" s="45"/>
      <c r="S14" s="45"/>
      <c r="T14" s="2"/>
      <c r="U14" s="2"/>
    </row>
    <row r="15" spans="1:21" ht="13.5" thickBot="1">
      <c r="A15" s="41"/>
      <c r="B15" s="42">
        <v>2.4</v>
      </c>
      <c r="C15" s="43">
        <v>3.6</v>
      </c>
      <c r="D15" s="43">
        <v>2.5</v>
      </c>
      <c r="E15" s="43">
        <v>3.2</v>
      </c>
      <c r="F15" s="43">
        <v>3.2</v>
      </c>
      <c r="G15" s="43">
        <v>2.3</v>
      </c>
      <c r="H15" s="43">
        <v>2.5</v>
      </c>
      <c r="I15" s="43">
        <v>2.3</v>
      </c>
      <c r="J15" s="43">
        <v>2.5</v>
      </c>
      <c r="K15" s="127">
        <v>3.9</v>
      </c>
      <c r="L15" s="127"/>
      <c r="M15" s="127"/>
      <c r="N15" s="127"/>
      <c r="O15" s="127"/>
      <c r="P15" s="46"/>
      <c r="Q15" s="25"/>
      <c r="R15" s="45"/>
      <c r="S15" s="45"/>
      <c r="T15" s="2"/>
      <c r="U15" s="2"/>
    </row>
    <row r="16" spans="1:21" ht="13.5" thickBot="1">
      <c r="A16" s="50" t="s">
        <v>26</v>
      </c>
      <c r="B16" s="108">
        <v>43</v>
      </c>
      <c r="C16" s="109">
        <v>45</v>
      </c>
      <c r="D16" s="109">
        <v>44</v>
      </c>
      <c r="E16" s="109">
        <v>43</v>
      </c>
      <c r="F16" s="109">
        <v>41</v>
      </c>
      <c r="G16" s="109">
        <v>43</v>
      </c>
      <c r="H16" s="109">
        <v>45</v>
      </c>
      <c r="I16" s="109">
        <v>46</v>
      </c>
      <c r="J16" s="109">
        <v>44</v>
      </c>
      <c r="K16" s="128">
        <v>41</v>
      </c>
      <c r="L16" s="128"/>
      <c r="M16" s="128"/>
      <c r="N16" s="128"/>
      <c r="O16" s="128"/>
      <c r="P16" s="110"/>
      <c r="Q16" s="49"/>
      <c r="R16" s="49"/>
      <c r="S16" s="49"/>
      <c r="T16" s="49"/>
      <c r="U16" s="49"/>
    </row>
    <row r="17" ht="12.75">
      <c r="A17" s="51"/>
    </row>
    <row r="27" ht="12.75">
      <c r="A27" s="49"/>
    </row>
    <row r="28" ht="12.75">
      <c r="A28" s="49"/>
    </row>
    <row r="30" ht="12.75">
      <c r="A30" s="49"/>
    </row>
    <row r="31" ht="12.75">
      <c r="A31" s="2"/>
    </row>
    <row r="32" ht="12.75">
      <c r="A32" s="2"/>
    </row>
    <row r="33" ht="12.75">
      <c r="A33" s="49"/>
    </row>
    <row r="34" ht="12.75">
      <c r="A34" s="49"/>
    </row>
    <row r="35" ht="12.75">
      <c r="A35" s="2"/>
    </row>
    <row r="36" ht="12.75">
      <c r="A36" s="49"/>
    </row>
    <row r="37" ht="12.75">
      <c r="A37" s="49"/>
    </row>
    <row r="38" ht="12.75">
      <c r="A38" s="2"/>
    </row>
    <row r="39" ht="12.75">
      <c r="A39" s="49"/>
    </row>
    <row r="40" ht="12.75">
      <c r="A40" s="49"/>
    </row>
    <row r="41" ht="12.75">
      <c r="A41" s="49"/>
    </row>
    <row r="42" ht="12.75">
      <c r="A42" s="2"/>
    </row>
  </sheetData>
  <sheetProtection/>
  <mergeCells count="1">
    <mergeCell ref="T1:V1"/>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66FF33"/>
  </sheetPr>
  <dimension ref="A1:T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2" sqref="A2"/>
    </sheetView>
  </sheetViews>
  <sheetFormatPr defaultColWidth="9.00390625" defaultRowHeight="12.75"/>
  <cols>
    <col min="1" max="1" width="21.00390625" style="101" bestFit="1" customWidth="1"/>
    <col min="2" max="2" width="9.75390625" style="153" bestFit="1" customWidth="1"/>
    <col min="3" max="3" width="9.125" style="102" customWidth="1"/>
    <col min="4" max="20" width="17.00390625" style="103" customWidth="1"/>
    <col min="21" max="16384" width="9.125" style="100" customWidth="1"/>
  </cols>
  <sheetData>
    <row r="1" spans="1:20" s="95" customFormat="1" ht="25.5">
      <c r="A1" s="92" t="s">
        <v>78</v>
      </c>
      <c r="B1" s="151" t="s">
        <v>76</v>
      </c>
      <c r="C1" s="93" t="s">
        <v>57</v>
      </c>
      <c r="D1" s="94" t="s">
        <v>25</v>
      </c>
      <c r="E1" s="94" t="s">
        <v>58</v>
      </c>
      <c r="F1" s="94" t="s">
        <v>59</v>
      </c>
      <c r="G1" s="94" t="s">
        <v>60</v>
      </c>
      <c r="H1" s="94" t="s">
        <v>61</v>
      </c>
      <c r="I1" s="94" t="s">
        <v>62</v>
      </c>
      <c r="J1" s="94" t="s">
        <v>63</v>
      </c>
      <c r="K1" s="94" t="s">
        <v>64</v>
      </c>
      <c r="L1" s="94" t="s">
        <v>65</v>
      </c>
      <c r="M1" s="94" t="s">
        <v>69</v>
      </c>
      <c r="N1" s="94" t="s">
        <v>70</v>
      </c>
      <c r="O1" s="94" t="s">
        <v>71</v>
      </c>
      <c r="P1" s="94" t="s">
        <v>72</v>
      </c>
      <c r="Q1" s="94" t="s">
        <v>73</v>
      </c>
      <c r="R1" s="94" t="s">
        <v>74</v>
      </c>
      <c r="S1" s="94" t="s">
        <v>66</v>
      </c>
      <c r="T1" s="94" t="s">
        <v>67</v>
      </c>
    </row>
    <row r="2" spans="1:20" ht="12.75">
      <c r="A2" s="92" t="s">
        <v>75</v>
      </c>
      <c r="B2" s="151" t="s">
        <v>77</v>
      </c>
      <c r="C2" s="96" t="str">
        <f>individuals!B1</f>
        <v>1 (HOL)</v>
      </c>
      <c r="D2" s="97">
        <f>IF(individuals!B3&gt;0,individuals!B3,"")</f>
        <v>305</v>
      </c>
      <c r="E2" s="98">
        <f>IF(individuals!B5&gt;0,individuals!B5,"")</f>
        <v>46.2</v>
      </c>
      <c r="F2" s="98">
        <f>IF(individuals!B6&gt;0,individuals!B6,"")</f>
        <v>32.5</v>
      </c>
      <c r="G2" s="98">
        <f>IF(individuals!B7&gt;0,individuals!B7,"")</f>
        <v>5.5</v>
      </c>
      <c r="H2" s="99">
        <f>IF(individuals!B8&gt;0,individuals!B8,"")</f>
        <v>3.4</v>
      </c>
      <c r="I2" s="98">
        <f>IF(individuals!B9&gt;0,individuals!B9,"")</f>
        <v>22.7</v>
      </c>
      <c r="J2" s="98">
        <f>IF(individuals!B11&gt;0,individuals!B11,"")</f>
        <v>10.5</v>
      </c>
      <c r="K2" s="99">
        <f>IF(individuals!B12&gt;0,individuals!B12,"")</f>
        <v>6.9</v>
      </c>
      <c r="L2" s="98">
        <f>IF(individuals!B13&gt;0,individuals!B13,"")</f>
        <v>19.6</v>
      </c>
      <c r="M2" s="98">
        <f>IF(individuals!B15&gt;0,individuals!B15,"")</f>
      </c>
      <c r="N2" s="98">
        <f>IF(individuals!B16&gt;0,individuals!B16,"")</f>
      </c>
      <c r="O2" s="98">
        <f>IF(individuals!B18&gt;0,individuals!B18,"")</f>
        <v>15.6</v>
      </c>
      <c r="P2" s="98">
        <f>IF(individuals!B19&gt;0,individuals!B19,"")</f>
        <v>5.3</v>
      </c>
      <c r="Q2" s="98">
        <f>IF(individuals!B21&gt;0,individuals!B21,"")</f>
      </c>
      <c r="R2" s="98">
        <f>IF(individuals!B22&gt;0,individuals!B22,"")</f>
      </c>
      <c r="S2" s="98">
        <f>IF(individuals!B24&gt;0,individuals!B24,"")</f>
        <v>21.3</v>
      </c>
      <c r="T2" s="98">
        <f>IF(individuals!B25&gt;0,individuals!B25,"")</f>
        <v>8.4</v>
      </c>
    </row>
    <row r="3" spans="1:20" ht="12.75">
      <c r="A3" s="92" t="str">
        <f>A$2</f>
        <v>Dactylobiotus vulcanus</v>
      </c>
      <c r="B3" s="152" t="str">
        <f>B$2</f>
        <v>Vanuatu.0</v>
      </c>
      <c r="C3" s="96">
        <f>individuals!D1</f>
        <v>2</v>
      </c>
      <c r="D3" s="97">
        <f>IF(individuals!D3&gt;0,individuals!D3,"")</f>
        <v>235</v>
      </c>
      <c r="E3" s="98">
        <f>IF(individuals!D5&gt;0,individuals!D5,"")</f>
        <v>38.4</v>
      </c>
      <c r="F3" s="98">
        <f>IF(individuals!D6&gt;0,individuals!D6,"")</f>
        <v>27.3</v>
      </c>
      <c r="G3" s="98">
        <f>IF(individuals!D7&gt;0,individuals!D7,"")</f>
        <v>3.8</v>
      </c>
      <c r="H3" s="99">
        <f>IF(individuals!D8&gt;0,individuals!D8,"")</f>
        <v>2.5</v>
      </c>
      <c r="I3" s="98">
        <f>IF(individuals!D9&gt;0,individuals!D9,"")</f>
        <v>18.6</v>
      </c>
      <c r="J3" s="98">
        <f>IF(individuals!D11&gt;0,individuals!D11,"")</f>
        <v>7.7</v>
      </c>
      <c r="K3" s="99">
        <f>IF(individuals!D12&gt;0,individuals!D12,"")</f>
        <v>5.6</v>
      </c>
      <c r="L3" s="98">
        <f>IF(individuals!D13&gt;0,individuals!D13,"")</f>
        <v>15.7</v>
      </c>
      <c r="M3" s="98">
        <f>IF(individuals!D15&gt;0,individuals!D15,"")</f>
      </c>
      <c r="N3" s="98">
        <f>IF(individuals!D16&gt;0,individuals!D16,"")</f>
      </c>
      <c r="O3" s="98">
        <f>IF(individuals!D18&gt;0,individuals!D18,"")</f>
        <v>12.3</v>
      </c>
      <c r="P3" s="98">
        <f>IF(individuals!D19&gt;0,individuals!D19,"")</f>
        <v>3.9</v>
      </c>
      <c r="Q3" s="98">
        <f>IF(individuals!D21&gt;0,individuals!D21,"")</f>
        <v>12.5</v>
      </c>
      <c r="R3" s="98">
        <f>IF(individuals!D22&gt;0,individuals!D22,"")</f>
        <v>4</v>
      </c>
      <c r="S3" s="98">
        <f>IF(individuals!D24&gt;0,individuals!D24,"")</f>
        <v>19.6</v>
      </c>
      <c r="T3" s="98">
        <f>IF(individuals!D25&gt;0,individuals!D25,"")</f>
        <v>7.2</v>
      </c>
    </row>
    <row r="4" spans="1:20" ht="12.75">
      <c r="A4" s="92" t="str">
        <f aca="true" t="shared" si="0" ref="A4:A16">A$2</f>
        <v>Dactylobiotus vulcanus</v>
      </c>
      <c r="B4" s="152" t="str">
        <f aca="true" t="shared" si="1" ref="B4:B16">B$2</f>
        <v>Vanuatu.0</v>
      </c>
      <c r="C4" s="96">
        <f>individuals!F1</f>
        <v>3</v>
      </c>
      <c r="D4" s="97">
        <f>IF(individuals!F3&gt;0,individuals!F3,"")</f>
        <v>420</v>
      </c>
      <c r="E4" s="98">
        <f>IF(individuals!F5&gt;0,individuals!F5,"")</f>
        <v>56</v>
      </c>
      <c r="F4" s="98">
        <f>IF(individuals!F6&gt;0,individuals!F6,"")</f>
        <v>40.7</v>
      </c>
      <c r="G4" s="98">
        <f>IF(individuals!F7&gt;0,individuals!F7,"")</f>
        <v>6.3</v>
      </c>
      <c r="H4" s="99">
        <f>IF(individuals!F8&gt;0,individuals!F8,"")</f>
        <v>4.2</v>
      </c>
      <c r="I4" s="98">
        <f>IF(individuals!F9&gt;0,individuals!F9,"")</f>
        <v>25.9</v>
      </c>
      <c r="J4" s="98">
        <f>IF(individuals!F11&gt;0,individuals!F11,"")</f>
        <v>13.7</v>
      </c>
      <c r="K4" s="99">
        <f>IF(individuals!F12&gt;0,individuals!F12,"")</f>
        <v>7.8</v>
      </c>
      <c r="L4" s="98">
        <f>IF(individuals!F13&gt;0,individuals!F13,"")</f>
        <v>23.2</v>
      </c>
      <c r="M4" s="98">
        <f>IF(individuals!F15&gt;0,individuals!F15,"")</f>
        <v>20.6</v>
      </c>
      <c r="N4" s="98">
        <f>IF(individuals!F16&gt;0,individuals!F16,"")</f>
        <v>6.8</v>
      </c>
      <c r="O4" s="98">
        <f>IF(individuals!F18&gt;0,individuals!F18,"")</f>
        <v>20.3</v>
      </c>
      <c r="P4" s="98">
        <f>IF(individuals!F19&gt;0,individuals!F19,"")</f>
        <v>7.2</v>
      </c>
      <c r="Q4" s="98">
        <f>IF(individuals!F21&gt;0,individuals!F21,"")</f>
        <v>21.4</v>
      </c>
      <c r="R4" s="98">
        <f>IF(individuals!F22&gt;0,individuals!F22,"")</f>
        <v>7.2</v>
      </c>
      <c r="S4" s="98">
        <f>IF(individuals!F24&gt;0,individuals!F24,"")</f>
        <v>31.1</v>
      </c>
      <c r="T4" s="98">
        <f>IF(individuals!F25&gt;0,individuals!F25,"")</f>
        <v>12</v>
      </c>
    </row>
    <row r="5" spans="1:20" ht="12.75">
      <c r="A5" s="92" t="str">
        <f t="shared" si="0"/>
        <v>Dactylobiotus vulcanus</v>
      </c>
      <c r="B5" s="152" t="str">
        <f t="shared" si="1"/>
        <v>Vanuatu.0</v>
      </c>
      <c r="C5" s="96">
        <f>individuals!H1</f>
        <v>4</v>
      </c>
      <c r="D5" s="97">
        <f>IF(individuals!H3&gt;0,individuals!H3,"")</f>
        <v>387</v>
      </c>
      <c r="E5" s="98">
        <f>IF(individuals!H5&gt;0,individuals!H5,"")</f>
        <v>49.1</v>
      </c>
      <c r="F5" s="98">
        <f>IF(individuals!H6&gt;0,individuals!H6,"")</f>
        <v>34.8</v>
      </c>
      <c r="G5" s="98">
        <f>IF(individuals!H7&gt;0,individuals!H7,"")</f>
        <v>6.2</v>
      </c>
      <c r="H5" s="99">
        <f>IF(individuals!H8&gt;0,individuals!H8,"")</f>
        <v>3.6</v>
      </c>
      <c r="I5" s="98">
        <f>IF(individuals!H9&gt;0,individuals!H9,"")</f>
        <v>23.3</v>
      </c>
      <c r="J5" s="98">
        <f>IF(individuals!H11&gt;0,individuals!H11,"")</f>
        <v>12</v>
      </c>
      <c r="K5" s="99">
        <f>IF(individuals!H12&gt;0,individuals!H12,"")</f>
        <v>7.4</v>
      </c>
      <c r="L5" s="98">
        <f>IF(individuals!H13&gt;0,individuals!H13,"")</f>
        <v>21.7</v>
      </c>
      <c r="M5" s="98">
        <f>IF(individuals!H15&gt;0,individuals!H15,"")</f>
        <v>18.4</v>
      </c>
      <c r="N5" s="98">
        <f>IF(individuals!H16&gt;0,individuals!H16,"")</f>
        <v>5.3</v>
      </c>
      <c r="O5" s="98">
        <f>IF(individuals!H18&gt;0,individuals!H18,"")</f>
        <v>18.7</v>
      </c>
      <c r="P5" s="98">
        <f>IF(individuals!H19&gt;0,individuals!H19,"")</f>
        <v>5.5</v>
      </c>
      <c r="Q5" s="98">
        <f>IF(individuals!H21&gt;0,individuals!H21,"")</f>
        <v>18.9</v>
      </c>
      <c r="R5" s="98">
        <f>IF(individuals!H22&gt;0,individuals!H22,"")</f>
        <v>6.3</v>
      </c>
      <c r="S5" s="98">
        <f>IF(individuals!H24&gt;0,individuals!H24,"")</f>
      </c>
      <c r="T5" s="98">
        <f>IF(individuals!H25&gt;0,individuals!H25,"")</f>
      </c>
    </row>
    <row r="6" spans="1:20" ht="12.75">
      <c r="A6" s="92" t="str">
        <f t="shared" si="0"/>
        <v>Dactylobiotus vulcanus</v>
      </c>
      <c r="B6" s="152" t="str">
        <f t="shared" si="1"/>
        <v>Vanuatu.0</v>
      </c>
      <c r="C6" s="96">
        <f>individuals!J1</f>
        <v>5</v>
      </c>
      <c r="D6" s="97">
        <f>IF(individuals!J3&gt;0,individuals!J3,"")</f>
        <v>269</v>
      </c>
      <c r="E6" s="98">
        <f>IF(individuals!J5&gt;0,individuals!J5,"")</f>
        <v>40</v>
      </c>
      <c r="F6" s="98">
        <f>IF(individuals!J6&gt;0,individuals!J6,"")</f>
        <v>29.4</v>
      </c>
      <c r="G6" s="98">
        <f>IF(individuals!J7&gt;0,individuals!J7,"")</f>
        <v>4</v>
      </c>
      <c r="H6" s="99">
        <f>IF(individuals!J8&gt;0,individuals!J8,"")</f>
        <v>2.9</v>
      </c>
      <c r="I6" s="98">
        <f>IF(individuals!J9&gt;0,individuals!J9,"")</f>
        <v>20</v>
      </c>
      <c r="J6" s="98">
        <f>IF(individuals!J11&gt;0,individuals!J11,"")</f>
        <v>8.7</v>
      </c>
      <c r="K6" s="99">
        <f>IF(individuals!J12&gt;0,individuals!J12,"")</f>
        <v>5.5</v>
      </c>
      <c r="L6" s="98">
        <f>IF(individuals!J13&gt;0,individuals!J13,"")</f>
        <v>16.7</v>
      </c>
      <c r="M6" s="98">
        <f>IF(individuals!J15&gt;0,individuals!J15,"")</f>
        <v>14</v>
      </c>
      <c r="N6" s="98">
        <f>IF(individuals!J16&gt;0,individuals!J16,"")</f>
        <v>3.6</v>
      </c>
      <c r="O6" s="98">
        <f>IF(individuals!J18&gt;0,individuals!J18,"")</f>
        <v>13.3</v>
      </c>
      <c r="P6" s="98">
        <f>IF(individuals!J19&gt;0,individuals!J19,"")</f>
        <v>4</v>
      </c>
      <c r="Q6" s="98">
        <f>IF(individuals!J21&gt;0,individuals!J21,"")</f>
        <v>14</v>
      </c>
      <c r="R6" s="98">
        <f>IF(individuals!J22&gt;0,individuals!J22,"")</f>
        <v>3.9</v>
      </c>
      <c r="S6" s="98">
        <f>IF(individuals!J24&gt;0,individuals!J24,"")</f>
        <v>18</v>
      </c>
      <c r="T6" s="98">
        <f>IF(individuals!J25&gt;0,individuals!J25,"")</f>
        <v>6.9</v>
      </c>
    </row>
    <row r="7" spans="1:20" ht="12.75">
      <c r="A7" s="92" t="str">
        <f t="shared" si="0"/>
        <v>Dactylobiotus vulcanus</v>
      </c>
      <c r="B7" s="152" t="str">
        <f t="shared" si="1"/>
        <v>Vanuatu.0</v>
      </c>
      <c r="C7" s="96">
        <f>individuals!L1</f>
        <v>6</v>
      </c>
      <c r="D7" s="97">
        <f>IF(individuals!L3&gt;0,individuals!L3,"")</f>
        <v>407</v>
      </c>
      <c r="E7" s="98">
        <f>IF(individuals!L5&gt;0,individuals!L5,"")</f>
        <v>56</v>
      </c>
      <c r="F7" s="98">
        <f>IF(individuals!L6&gt;0,individuals!L6,"")</f>
        <v>40.8</v>
      </c>
      <c r="G7" s="98">
        <f>IF(individuals!L7&gt;0,individuals!L7,"")</f>
        <v>7.3</v>
      </c>
      <c r="H7" s="99">
        <f>IF(individuals!L8&gt;0,individuals!L8,"")</f>
        <v>5</v>
      </c>
      <c r="I7" s="98">
        <f>IF(individuals!L9&gt;0,individuals!L9,"")</f>
        <v>26.3</v>
      </c>
      <c r="J7" s="98">
        <f>IF(individuals!L11&gt;0,individuals!L11,"")</f>
        <v>13.7</v>
      </c>
      <c r="K7" s="99">
        <f>IF(individuals!L12&gt;0,individuals!L12,"")</f>
        <v>8.5</v>
      </c>
      <c r="L7" s="98">
        <f>IF(individuals!L13&gt;0,individuals!L13,"")</f>
        <v>26</v>
      </c>
      <c r="M7" s="98">
        <f>IF(individuals!L15&gt;0,individuals!L15,"")</f>
        <v>19.1</v>
      </c>
      <c r="N7" s="98">
        <f>IF(individuals!L16&gt;0,individuals!L16,"")</f>
        <v>6.1</v>
      </c>
      <c r="O7" s="98">
        <f>IF(individuals!L18&gt;0,individuals!L18,"")</f>
        <v>22.3</v>
      </c>
      <c r="P7" s="98">
        <f>IF(individuals!L19&gt;0,individuals!L19,"")</f>
        <v>7.8</v>
      </c>
      <c r="Q7" s="98">
        <f>IF(individuals!L21&gt;0,individuals!L21,"")</f>
        <v>20.2</v>
      </c>
      <c r="R7" s="98">
        <f>IF(individuals!L22&gt;0,individuals!L22,"")</f>
        <v>7.1</v>
      </c>
      <c r="S7" s="98">
        <f>IF(individuals!L24&gt;0,individuals!L24,"")</f>
        <v>29.8</v>
      </c>
      <c r="T7" s="98">
        <f>IF(individuals!L25&gt;0,individuals!L25,"")</f>
        <v>11.1</v>
      </c>
    </row>
    <row r="8" spans="1:20" ht="12.75">
      <c r="A8" s="92" t="str">
        <f t="shared" si="0"/>
        <v>Dactylobiotus vulcanus</v>
      </c>
      <c r="B8" s="152" t="str">
        <f t="shared" si="1"/>
        <v>Vanuatu.0</v>
      </c>
      <c r="C8" s="96">
        <f>individuals!N1</f>
        <v>7</v>
      </c>
      <c r="D8" s="97">
        <f>IF(individuals!N3&gt;0,individuals!N3,"")</f>
        <v>330</v>
      </c>
      <c r="E8" s="98">
        <f>IF(individuals!N5&gt;0,individuals!N5,"")</f>
        <v>53.1</v>
      </c>
      <c r="F8" s="98">
        <f>IF(individuals!N6&gt;0,individuals!N6,"")</f>
        <v>38.9</v>
      </c>
      <c r="G8" s="98">
        <f>IF(individuals!N7&gt;0,individuals!N7,"")</f>
        <v>5.8</v>
      </c>
      <c r="H8" s="99">
        <f>IF(individuals!N8&gt;0,individuals!N8,"")</f>
        <v>3.7</v>
      </c>
      <c r="I8" s="98">
        <f>IF(individuals!N9&gt;0,individuals!N9,"")</f>
        <v>24.7</v>
      </c>
      <c r="J8" s="98">
        <f>IF(individuals!N11&gt;0,individuals!N11,"")</f>
        <v>11.4</v>
      </c>
      <c r="K8" s="99">
        <f>IF(individuals!N12&gt;0,individuals!N12,"")</f>
        <v>7.7</v>
      </c>
      <c r="L8" s="98">
        <f>IF(individuals!N13&gt;0,individuals!N13,"")</f>
        <v>22.9</v>
      </c>
      <c r="M8" s="98">
        <f>IF(individuals!N15&gt;0,individuals!N15,"")</f>
        <v>16.7</v>
      </c>
      <c r="N8" s="98">
        <f>IF(individuals!N16&gt;0,individuals!N16,"")</f>
        <v>4.5</v>
      </c>
      <c r="O8" s="98">
        <f>IF(individuals!N18&gt;0,individuals!N18,"")</f>
        <v>16.9</v>
      </c>
      <c r="P8" s="98">
        <f>IF(individuals!N19&gt;0,individuals!N19,"")</f>
        <v>5</v>
      </c>
      <c r="Q8" s="98">
        <f>IF(individuals!N21&gt;0,individuals!N21,"")</f>
        <v>17.5</v>
      </c>
      <c r="R8" s="98">
        <f>IF(individuals!N22&gt;0,individuals!N22,"")</f>
        <v>5.9</v>
      </c>
      <c r="S8" s="98">
        <f>IF(individuals!N24&gt;0,individuals!N24,"")</f>
        <v>24.9</v>
      </c>
      <c r="T8" s="98">
        <f>IF(individuals!N25&gt;0,individuals!N25,"")</f>
        <v>10.5</v>
      </c>
    </row>
    <row r="9" spans="1:20" ht="12.75">
      <c r="A9" s="92" t="str">
        <f t="shared" si="0"/>
        <v>Dactylobiotus vulcanus</v>
      </c>
      <c r="B9" s="152" t="str">
        <f t="shared" si="1"/>
        <v>Vanuatu.0</v>
      </c>
      <c r="C9" s="96">
        <f>individuals!P1</f>
        <v>8</v>
      </c>
      <c r="D9" s="97">
        <f>IF(individuals!P3&gt;0,individuals!P3,"")</f>
        <v>450</v>
      </c>
      <c r="E9" s="98">
        <f>IF(individuals!P5&gt;0,individuals!P5,"")</f>
        <v>60.9</v>
      </c>
      <c r="F9" s="98">
        <f>IF(individuals!P6&gt;0,individuals!P6,"")</f>
        <v>44.2</v>
      </c>
      <c r="G9" s="98">
        <f>IF(individuals!P7&gt;0,individuals!P7,"")</f>
        <v>7.9</v>
      </c>
      <c r="H9" s="99">
        <f>IF(individuals!P8&gt;0,individuals!P8,"")</f>
        <v>5.5</v>
      </c>
      <c r="I9" s="98">
        <f>IF(individuals!P9&gt;0,individuals!P9,"")</f>
        <v>28.7</v>
      </c>
      <c r="J9" s="98">
        <f>IF(individuals!P11&gt;0,individuals!P11,"")</f>
        <v>14.6</v>
      </c>
      <c r="K9" s="99">
        <f>IF(individuals!P12&gt;0,individuals!P12,"")</f>
        <v>9.5</v>
      </c>
      <c r="L9" s="98">
        <f>IF(individuals!P13&gt;0,individuals!P13,"")</f>
        <v>28.3</v>
      </c>
      <c r="M9" s="98">
        <f>IF(individuals!P15&gt;0,individuals!P15,"")</f>
        <v>19.5</v>
      </c>
      <c r="N9" s="98">
        <f>IF(individuals!P16&gt;0,individuals!P16,"")</f>
        <v>5.7</v>
      </c>
      <c r="O9" s="98">
        <f>IF(individuals!P18&gt;0,individuals!P18,"")</f>
        <v>23.1</v>
      </c>
      <c r="P9" s="98">
        <f>IF(individuals!P19&gt;0,individuals!P19,"")</f>
        <v>6.5</v>
      </c>
      <c r="Q9" s="98">
        <f>IF(individuals!P21&gt;0,individuals!P21,"")</f>
        <v>20.9</v>
      </c>
      <c r="R9" s="98">
        <f>IF(individuals!P22&gt;0,individuals!P22,"")</f>
        <v>7.4</v>
      </c>
      <c r="S9" s="98">
        <f>IF(individuals!P24&gt;0,individuals!P24,"")</f>
        <v>28.6</v>
      </c>
      <c r="T9" s="98">
        <f>IF(individuals!P25&gt;0,individuals!P25,"")</f>
        <v>11.8</v>
      </c>
    </row>
    <row r="10" spans="1:20" ht="12.75">
      <c r="A10" s="92" t="str">
        <f t="shared" si="0"/>
        <v>Dactylobiotus vulcanus</v>
      </c>
      <c r="B10" s="152" t="str">
        <f t="shared" si="1"/>
        <v>Vanuatu.0</v>
      </c>
      <c r="C10" s="96">
        <f>individuals!R1</f>
        <v>9</v>
      </c>
      <c r="D10" s="97">
        <f>IF(individuals!R3&gt;0,individuals!R3,"")</f>
        <v>320</v>
      </c>
      <c r="E10" s="98">
        <f>IF(individuals!R5&gt;0,individuals!R5,"")</f>
        <v>47.5</v>
      </c>
      <c r="F10" s="98">
        <f>IF(individuals!R6&gt;0,individuals!R6,"")</f>
        <v>33.7</v>
      </c>
      <c r="G10" s="98">
        <f>IF(individuals!R7&gt;0,individuals!R7,"")</f>
        <v>5.6</v>
      </c>
      <c r="H10" s="99">
        <f>IF(individuals!R8&gt;0,individuals!R8,"")</f>
        <v>3.6</v>
      </c>
      <c r="I10" s="98">
        <f>IF(individuals!R9&gt;0,individuals!R9,"")</f>
        <v>21.8</v>
      </c>
      <c r="J10" s="98">
        <f>IF(individuals!R11&gt;0,individuals!R11,"")</f>
        <v>9.7</v>
      </c>
      <c r="K10" s="99">
        <f>IF(individuals!R12&gt;0,individuals!R12,"")</f>
        <v>6.3</v>
      </c>
      <c r="L10" s="98">
        <f>IF(individuals!R13&gt;0,individuals!R13,"")</f>
        <v>19.7</v>
      </c>
      <c r="M10" s="98">
        <f>IF(individuals!R15&gt;0,individuals!R15,"")</f>
      </c>
      <c r="N10" s="98">
        <f>IF(individuals!R16&gt;0,individuals!R16,"")</f>
      </c>
      <c r="O10" s="98">
        <f>IF(individuals!R18&gt;0,individuals!R18,"")</f>
        <v>15.1</v>
      </c>
      <c r="P10" s="98">
        <f>IF(individuals!R19&gt;0,individuals!R19,"")</f>
        <v>5</v>
      </c>
      <c r="Q10" s="98">
        <f>IF(individuals!R21&gt;0,individuals!R21,"")</f>
      </c>
      <c r="R10" s="98">
        <f>IF(individuals!R22&gt;0,individuals!R22,"")</f>
      </c>
      <c r="S10" s="98">
        <f>IF(individuals!R24&gt;0,individuals!R24,"")</f>
        <v>21.6</v>
      </c>
      <c r="T10" s="98">
        <f>IF(individuals!R25&gt;0,individuals!R25,"")</f>
        <v>8.5</v>
      </c>
    </row>
    <row r="11" spans="1:20" ht="12.75">
      <c r="A11" s="92" t="str">
        <f t="shared" si="0"/>
        <v>Dactylobiotus vulcanus</v>
      </c>
      <c r="B11" s="152" t="str">
        <f t="shared" si="1"/>
        <v>Vanuatu.0</v>
      </c>
      <c r="C11" s="96">
        <f>individuals!T1</f>
        <v>10</v>
      </c>
      <c r="D11" s="97">
        <f>IF(individuals!T3&gt;0,individuals!T3,"")</f>
        <v>302</v>
      </c>
      <c r="E11" s="98">
        <f>IF(individuals!T5&gt;0,individuals!T5,"")</f>
        <v>46.5</v>
      </c>
      <c r="F11" s="98">
        <f>IF(individuals!T6&gt;0,individuals!T6,"")</f>
        <v>32.8</v>
      </c>
      <c r="G11" s="98">
        <f>IF(individuals!T7&gt;0,individuals!T7,"")</f>
        <v>5.1</v>
      </c>
      <c r="H11" s="99">
        <f>IF(individuals!T8&gt;0,individuals!T8,"")</f>
        <v>3.1</v>
      </c>
      <c r="I11" s="98">
        <f>IF(individuals!T9&gt;0,individuals!T9,"")</f>
        <v>21.3</v>
      </c>
      <c r="J11" s="98">
        <f>IF(individuals!T11&gt;0,individuals!T11,"")</f>
        <v>11.2</v>
      </c>
      <c r="K11" s="99">
        <f>IF(individuals!T12&gt;0,individuals!T12,"")</f>
        <v>6.5</v>
      </c>
      <c r="L11" s="98">
        <f>IF(individuals!T13&gt;0,individuals!T13,"")</f>
        <v>19.6</v>
      </c>
      <c r="M11" s="98">
        <f>IF(individuals!T15&gt;0,individuals!T15,"")</f>
        <v>14.8</v>
      </c>
      <c r="N11" s="98">
        <f>IF(individuals!T16&gt;0,individuals!T16,"")</f>
        <v>4.7</v>
      </c>
      <c r="O11" s="98">
        <f>IF(individuals!T18&gt;0,individuals!T18,"")</f>
      </c>
      <c r="P11" s="98">
        <f>IF(individuals!T19&gt;0,individuals!T19,"")</f>
      </c>
      <c r="Q11" s="98">
        <f>IF(individuals!T21&gt;0,individuals!T21,"")</f>
      </c>
      <c r="R11" s="98">
        <f>IF(individuals!T22&gt;0,individuals!T22,"")</f>
      </c>
      <c r="S11" s="98">
        <f>IF(individuals!T24&gt;0,individuals!T24,"")</f>
        <v>23.2</v>
      </c>
      <c r="T11" s="98">
        <f>IF(individuals!T25&gt;0,individuals!T25,"")</f>
        <v>8.8</v>
      </c>
    </row>
    <row r="12" spans="1:20" ht="12.75">
      <c r="A12" s="92" t="str">
        <f t="shared" si="0"/>
        <v>Dactylobiotus vulcanus</v>
      </c>
      <c r="B12" s="152" t="str">
        <f t="shared" si="1"/>
        <v>Vanuatu.0</v>
      </c>
      <c r="C12" s="96">
        <f>individuals!V1</f>
        <v>11</v>
      </c>
      <c r="D12" s="97">
        <f>IF(individuals!V3&gt;0,individuals!V3,"")</f>
      </c>
      <c r="E12" s="98">
        <f>IF(individuals!V5&gt;0,individuals!V5,"")</f>
      </c>
      <c r="F12" s="98">
        <f>IF(individuals!V6&gt;0,individuals!V6,"")</f>
      </c>
      <c r="G12" s="98">
        <f>IF(individuals!V7&gt;0,individuals!V7,"")</f>
      </c>
      <c r="H12" s="99">
        <f>IF(individuals!V8&gt;0,individuals!V8,"")</f>
      </c>
      <c r="I12" s="98">
        <f>IF(individuals!V9&gt;0,individuals!V9,"")</f>
      </c>
      <c r="J12" s="98">
        <f>IF(individuals!V11&gt;0,individuals!V11,"")</f>
      </c>
      <c r="K12" s="99">
        <f>IF(individuals!V12&gt;0,individuals!V12,"")</f>
      </c>
      <c r="L12" s="98">
        <f>IF(individuals!V13&gt;0,individuals!V13,"")</f>
      </c>
      <c r="M12" s="98">
        <f>IF(individuals!V15&gt;0,individuals!V15,"")</f>
      </c>
      <c r="N12" s="98">
        <f>IF(individuals!V16&gt;0,individuals!V16,"")</f>
      </c>
      <c r="O12" s="98">
        <f>IF(individuals!V18&gt;0,individuals!V18,"")</f>
      </c>
      <c r="P12" s="98">
        <f>IF(individuals!V19&gt;0,individuals!V19,"")</f>
      </c>
      <c r="Q12" s="98">
        <f>IF(individuals!V21&gt;0,individuals!V21,"")</f>
      </c>
      <c r="R12" s="98">
        <f>IF(individuals!V22&gt;0,individuals!V22,"")</f>
      </c>
      <c r="S12" s="98">
        <f>IF(individuals!V24&gt;0,individuals!V24,"")</f>
      </c>
      <c r="T12" s="98">
        <f>IF(individuals!V25&gt;0,individuals!V25,"")</f>
      </c>
    </row>
    <row r="13" spans="1:20" ht="12.75">
      <c r="A13" s="92" t="str">
        <f t="shared" si="0"/>
        <v>Dactylobiotus vulcanus</v>
      </c>
      <c r="B13" s="152" t="str">
        <f t="shared" si="1"/>
        <v>Vanuatu.0</v>
      </c>
      <c r="C13" s="96">
        <f>individuals!X1</f>
        <v>12</v>
      </c>
      <c r="D13" s="97">
        <f>IF(individuals!X3&gt;0,individuals!X3,"")</f>
      </c>
      <c r="E13" s="98">
        <f>IF(individuals!X5&gt;0,individuals!X5,"")</f>
      </c>
      <c r="F13" s="98">
        <f>IF(individuals!X6&gt;0,individuals!X6,"")</f>
      </c>
      <c r="G13" s="98">
        <f>IF(individuals!X7&gt;0,individuals!X7,"")</f>
      </c>
      <c r="H13" s="99">
        <f>IF(individuals!X8&gt;0,individuals!X8,"")</f>
      </c>
      <c r="I13" s="98">
        <f>IF(individuals!X9&gt;0,individuals!X9,"")</f>
      </c>
      <c r="J13" s="98">
        <f>IF(individuals!X11&gt;0,individuals!X11,"")</f>
      </c>
      <c r="K13" s="99">
        <f>IF(individuals!X12&gt;0,individuals!X12,"")</f>
      </c>
      <c r="L13" s="98">
        <f>IF(individuals!X13&gt;0,individuals!X13,"")</f>
      </c>
      <c r="M13" s="98">
        <f>IF(individuals!X15&gt;0,individuals!X15,"")</f>
      </c>
      <c r="N13" s="98">
        <f>IF(individuals!X16&gt;0,individuals!X16,"")</f>
      </c>
      <c r="O13" s="98">
        <f>IF(individuals!X18&gt;0,individuals!X18,"")</f>
      </c>
      <c r="P13" s="98">
        <f>IF(individuals!X19&gt;0,individuals!X19,"")</f>
      </c>
      <c r="Q13" s="98">
        <f>IF(individuals!X21&gt;0,individuals!X21,"")</f>
      </c>
      <c r="R13" s="98">
        <f>IF(individuals!X22&gt;0,individuals!X22,"")</f>
      </c>
      <c r="S13" s="98">
        <f>IF(individuals!X24&gt;0,individuals!X24,"")</f>
      </c>
      <c r="T13" s="98">
        <f>IF(individuals!X25&gt;0,individuals!X25,"")</f>
      </c>
    </row>
    <row r="14" spans="1:20" ht="12.75">
      <c r="A14" s="92" t="str">
        <f t="shared" si="0"/>
        <v>Dactylobiotus vulcanus</v>
      </c>
      <c r="B14" s="152" t="str">
        <f t="shared" si="1"/>
        <v>Vanuatu.0</v>
      </c>
      <c r="C14" s="96">
        <f>individuals!Z1</f>
        <v>13</v>
      </c>
      <c r="D14" s="97">
        <f>IF(individuals!Z3&gt;0,individuals!Z3,"")</f>
      </c>
      <c r="E14" s="98">
        <f>IF(individuals!Z5&gt;0,individuals!Z5,"")</f>
      </c>
      <c r="F14" s="98">
        <f>IF(individuals!Z6&gt;0,individuals!Z6,"")</f>
      </c>
      <c r="G14" s="98">
        <f>IF(individuals!Z7&gt;0,individuals!Z7,"")</f>
      </c>
      <c r="H14" s="99">
        <f>IF(individuals!Z8&gt;0,individuals!Z8,"")</f>
      </c>
      <c r="I14" s="98">
        <f>IF(individuals!Z9&gt;0,individuals!Z9,"")</f>
      </c>
      <c r="J14" s="98">
        <f>IF(individuals!Z11&gt;0,individuals!Z11,"")</f>
      </c>
      <c r="K14" s="99">
        <f>IF(individuals!Z12&gt;0,individuals!Z12,"")</f>
      </c>
      <c r="L14" s="98">
        <f>IF(individuals!Z13&gt;0,individuals!Z13,"")</f>
      </c>
      <c r="M14" s="98">
        <f>IF(individuals!Z15&gt;0,individuals!Z15,"")</f>
      </c>
      <c r="N14" s="98">
        <f>IF(individuals!Z16&gt;0,individuals!Z16,"")</f>
      </c>
      <c r="O14" s="98">
        <f>IF(individuals!Z18&gt;0,individuals!Z18,"")</f>
      </c>
      <c r="P14" s="98">
        <f>IF(individuals!Z19&gt;0,individuals!Z19,"")</f>
      </c>
      <c r="Q14" s="98">
        <f>IF(individuals!Z21&gt;0,individuals!Z21,"")</f>
      </c>
      <c r="R14" s="98">
        <f>IF(individuals!Z22&gt;0,individuals!Z22,"")</f>
      </c>
      <c r="S14" s="98">
        <f>IF(individuals!Z24&gt;0,individuals!Z24,"")</f>
      </c>
      <c r="T14" s="98">
        <f>IF(individuals!Z25&gt;0,individuals!Z25,"")</f>
      </c>
    </row>
    <row r="15" spans="1:20" ht="12.75">
      <c r="A15" s="92" t="str">
        <f t="shared" si="0"/>
        <v>Dactylobiotus vulcanus</v>
      </c>
      <c r="B15" s="152" t="str">
        <f t="shared" si="1"/>
        <v>Vanuatu.0</v>
      </c>
      <c r="C15" s="96">
        <f>individuals!AB1</f>
        <v>14</v>
      </c>
      <c r="D15" s="97">
        <f>IF(individuals!AB3&gt;0,individuals!AB3,"")</f>
      </c>
      <c r="E15" s="98">
        <f>IF(individuals!AB5&gt;0,individuals!AB5,"")</f>
      </c>
      <c r="F15" s="98">
        <f>IF(individuals!AB6&gt;0,individuals!AB6,"")</f>
      </c>
      <c r="G15" s="98">
        <f>IF(individuals!AB7&gt;0,individuals!AB7,"")</f>
      </c>
      <c r="H15" s="99">
        <f>IF(individuals!AB8&gt;0,individuals!AB8,"")</f>
      </c>
      <c r="I15" s="98">
        <f>IF(individuals!AB9&gt;0,individuals!AB9,"")</f>
      </c>
      <c r="J15" s="98">
        <f>IF(individuals!AB11&gt;0,individuals!AB11,"")</f>
      </c>
      <c r="K15" s="99">
        <f>IF(individuals!AB12&gt;0,individuals!AB12,"")</f>
      </c>
      <c r="L15" s="98">
        <f>IF(individuals!AB13&gt;0,individuals!AB13,"")</f>
      </c>
      <c r="M15" s="98">
        <f>IF(individuals!AB15&gt;0,individuals!AB15,"")</f>
      </c>
      <c r="N15" s="98">
        <f>IF(individuals!AB16&gt;0,individuals!AB16,"")</f>
      </c>
      <c r="O15" s="98">
        <f>IF(individuals!AB18&gt;0,individuals!AB18,"")</f>
      </c>
      <c r="P15" s="98">
        <f>IF(individuals!AB19&gt;0,individuals!AB19,"")</f>
      </c>
      <c r="Q15" s="98">
        <f>IF(individuals!AB21&gt;0,individuals!AB21,"")</f>
      </c>
      <c r="R15" s="98">
        <f>IF(individuals!AB22&gt;0,individuals!AB22,"")</f>
      </c>
      <c r="S15" s="98">
        <f>IF(individuals!AB24&gt;0,individuals!AB24,"")</f>
      </c>
      <c r="T15" s="98">
        <f>IF(individuals!AB25&gt;0,individuals!AB25,"")</f>
      </c>
    </row>
    <row r="16" spans="1:20" ht="12.75">
      <c r="A16" s="92" t="str">
        <f t="shared" si="0"/>
        <v>Dactylobiotus vulcanus</v>
      </c>
      <c r="B16" s="152" t="str">
        <f t="shared" si="1"/>
        <v>Vanuatu.0</v>
      </c>
      <c r="C16" s="96">
        <f>individuals!AD1</f>
        <v>15</v>
      </c>
      <c r="D16" s="97">
        <f>IF(individuals!AD3&gt;0,individuals!AD3,"")</f>
      </c>
      <c r="E16" s="98">
        <f>IF(individuals!AD5&gt;0,individuals!AD5,"")</f>
      </c>
      <c r="F16" s="98">
        <f>IF(individuals!AD6&gt;0,individuals!AD6,"")</f>
      </c>
      <c r="G16" s="98">
        <f>IF(individuals!AD7&gt;0,individuals!AD7,"")</f>
      </c>
      <c r="H16" s="99">
        <f>IF(individuals!AD8&gt;0,individuals!AD8,"")</f>
      </c>
      <c r="I16" s="98">
        <f>IF(individuals!AD9&gt;0,individuals!AD9,"")</f>
      </c>
      <c r="J16" s="98">
        <f>IF(individuals!AD11&gt;0,individuals!AD11,"")</f>
      </c>
      <c r="K16" s="99">
        <f>IF(individuals!AD12&gt;0,individuals!AD12,"")</f>
      </c>
      <c r="L16" s="98">
        <f>IF(individuals!AD13&gt;0,individuals!AD13,"")</f>
      </c>
      <c r="M16" s="98">
        <f>IF(individuals!AD15&gt;0,individuals!AD15,"")</f>
      </c>
      <c r="N16" s="98">
        <f>IF(individuals!AD16&gt;0,individuals!AD16,"")</f>
      </c>
      <c r="O16" s="98">
        <f>IF(individuals!AD18&gt;0,individuals!AD18,"")</f>
      </c>
      <c r="P16" s="98">
        <f>IF(individuals!AD19&gt;0,individuals!AD19,"")</f>
      </c>
      <c r="Q16" s="98">
        <f>IF(individuals!AD21&gt;0,individuals!AD21,"")</f>
      </c>
      <c r="R16" s="98">
        <f>IF(individuals!AD22&gt;0,individuals!AD22,"")</f>
      </c>
      <c r="S16" s="98">
        <f>IF(individuals!AD24&gt;0,individuals!AD24,"")</f>
      </c>
      <c r="T16" s="98">
        <f>IF(individuals!AD25&gt;0,individuals!AD25,"")</f>
      </c>
    </row>
  </sheetData>
  <sheetProtection/>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tabColor rgb="FF66FF33"/>
  </sheetPr>
  <dimension ref="A1:S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00390625" defaultRowHeight="12.75"/>
  <cols>
    <col min="1" max="1" width="21.00390625" style="101" bestFit="1" customWidth="1"/>
    <col min="2" max="2" width="9.75390625" style="153" bestFit="1" customWidth="1"/>
    <col min="3" max="3" width="9.125" style="102" customWidth="1"/>
    <col min="4" max="19" width="17.00390625" style="103" customWidth="1"/>
    <col min="20" max="16384" width="9.125" style="100" customWidth="1"/>
  </cols>
  <sheetData>
    <row r="1" spans="1:19" s="95" customFormat="1" ht="25.5">
      <c r="A1" s="92" t="s">
        <v>78</v>
      </c>
      <c r="B1" s="151" t="s">
        <v>76</v>
      </c>
      <c r="C1" s="93" t="s">
        <v>57</v>
      </c>
      <c r="D1" s="94" t="s">
        <v>25</v>
      </c>
      <c r="E1" s="94" t="s">
        <v>59</v>
      </c>
      <c r="F1" s="94" t="s">
        <v>60</v>
      </c>
      <c r="G1" s="94" t="s">
        <v>61</v>
      </c>
      <c r="H1" s="94" t="s">
        <v>62</v>
      </c>
      <c r="I1" s="94" t="s">
        <v>63</v>
      </c>
      <c r="J1" s="94" t="s">
        <v>64</v>
      </c>
      <c r="K1" s="94" t="s">
        <v>65</v>
      </c>
      <c r="L1" s="94" t="s">
        <v>69</v>
      </c>
      <c r="M1" s="94" t="s">
        <v>70</v>
      </c>
      <c r="N1" s="94" t="s">
        <v>71</v>
      </c>
      <c r="O1" s="94" t="s">
        <v>72</v>
      </c>
      <c r="P1" s="94" t="s">
        <v>73</v>
      </c>
      <c r="Q1" s="94" t="s">
        <v>74</v>
      </c>
      <c r="R1" s="94" t="s">
        <v>66</v>
      </c>
      <c r="S1" s="94" t="s">
        <v>67</v>
      </c>
    </row>
    <row r="2" spans="1:19" ht="12.75">
      <c r="A2" s="92" t="str">
        <f>'individuals_stats (μm)'!A$2</f>
        <v>Dactylobiotus vulcanus</v>
      </c>
      <c r="B2" s="152" t="str">
        <f>'individuals_stats (μm)'!B$2</f>
        <v>Vanuatu.0</v>
      </c>
      <c r="C2" s="96" t="str">
        <f>individuals!B1</f>
        <v>1 (HOL)</v>
      </c>
      <c r="D2" s="97">
        <f>IF(individuals!C3&gt;0,individuals!C3,"")</f>
        <v>660.1731601731601</v>
      </c>
      <c r="E2" s="98">
        <f>IF(individuals!C6&gt;0,individuals!C6,"")</f>
        <v>70.34632034632034</v>
      </c>
      <c r="F2" s="98">
        <f>IF(individuals!C7&gt;0,individuals!C7,"")</f>
        <v>11.904761904761903</v>
      </c>
      <c r="G2" s="99">
        <f>IF(individuals!C8&gt;0,individuals!C8,"")</f>
        <v>7.359307359307358</v>
      </c>
      <c r="H2" s="98">
        <f>IF(individuals!C9&gt;0,individuals!C9,"")</f>
        <v>49.13419913419913</v>
      </c>
      <c r="I2" s="98">
        <f>IF(individuals!C11&gt;0,individuals!C11,"")</f>
        <v>22.727272727272727</v>
      </c>
      <c r="J2" s="99">
        <f>IF(individuals!C12&gt;0,individuals!C12,"")</f>
        <v>14.935064935064934</v>
      </c>
      <c r="K2" s="98">
        <f>IF(individuals!C13&gt;0,individuals!C13,"")</f>
        <v>42.42424242424242</v>
      </c>
      <c r="L2" s="98">
        <f>IF(individuals!C15&gt;0,individuals!C15,"")</f>
      </c>
      <c r="M2" s="98">
        <f>IF(individuals!C16&gt;0,individuals!C16,"")</f>
      </c>
      <c r="N2" s="98">
        <f>IF(individuals!C18&gt;0,individuals!C18,"")</f>
        <v>33.76623376623376</v>
      </c>
      <c r="O2" s="98">
        <f>IF(individuals!C19&gt;0,individuals!C19,"")</f>
        <v>11.471861471861471</v>
      </c>
      <c r="P2" s="98">
        <f>IF(individuals!C21&gt;0,individuals!C21,"")</f>
      </c>
      <c r="Q2" s="98">
        <f>IF(individuals!C22&gt;0,individuals!C22,"")</f>
      </c>
      <c r="R2" s="98">
        <f>IF(individuals!C24&gt;0,individuals!C24,"")</f>
        <v>46.103896103896105</v>
      </c>
      <c r="S2" s="98">
        <f>IF(individuals!C25&gt;0,individuals!C25,"")</f>
        <v>18.181818181818183</v>
      </c>
    </row>
    <row r="3" spans="1:19" ht="12.75">
      <c r="A3" s="92" t="str">
        <f>'individuals_stats (μm)'!A$2</f>
        <v>Dactylobiotus vulcanus</v>
      </c>
      <c r="B3" s="152" t="str">
        <f>'individuals_stats (μm)'!B$2</f>
        <v>Vanuatu.0</v>
      </c>
      <c r="C3" s="96">
        <f>individuals!D1</f>
        <v>2</v>
      </c>
      <c r="D3" s="97">
        <f>IF(individuals!E3&gt;0,individuals!E3,"")</f>
        <v>611.9791666666667</v>
      </c>
      <c r="E3" s="98">
        <f>IF(individuals!E6&gt;0,individuals!E6,"")</f>
        <v>71.09375</v>
      </c>
      <c r="F3" s="98">
        <f>IF(individuals!E7&gt;0,individuals!E7,"")</f>
        <v>9.895833333333332</v>
      </c>
      <c r="G3" s="99">
        <f>IF(individuals!E8&gt;0,individuals!E8,"")</f>
        <v>6.510416666666667</v>
      </c>
      <c r="H3" s="98">
        <f>IF(individuals!E9&gt;0,individuals!E9,"")</f>
        <v>48.43750000000001</v>
      </c>
      <c r="I3" s="98">
        <f>IF(individuals!E11&gt;0,individuals!E11,"")</f>
        <v>20.052083333333336</v>
      </c>
      <c r="J3" s="99">
        <f>IF(individuals!E12&gt;0,individuals!E12,"")</f>
        <v>14.583333333333334</v>
      </c>
      <c r="K3" s="98">
        <f>IF(individuals!E13&gt;0,individuals!E13,"")</f>
        <v>40.88541666666667</v>
      </c>
      <c r="L3" s="98">
        <f>IF(individuals!E15&gt;0,individuals!E15,"")</f>
      </c>
      <c r="M3" s="98">
        <f>IF(individuals!E16&gt;0,individuals!E16,"")</f>
      </c>
      <c r="N3" s="98">
        <f>IF(individuals!E18&gt;0,individuals!E18,"")</f>
        <v>32.03125000000001</v>
      </c>
      <c r="O3" s="98">
        <f>IF(individuals!E19&gt;0,individuals!E19,"")</f>
        <v>10.15625</v>
      </c>
      <c r="P3" s="98">
        <f>IF(individuals!E21&gt;0,individuals!E21,"")</f>
        <v>32.552083333333336</v>
      </c>
      <c r="Q3" s="98">
        <f>IF(individuals!E22&gt;0,individuals!E22,"")</f>
        <v>10.416666666666668</v>
      </c>
      <c r="R3" s="98">
        <f>IF(individuals!E24&gt;0,individuals!E24,"")</f>
        <v>51.04166666666667</v>
      </c>
      <c r="S3" s="98">
        <f>IF(individuals!E25&gt;0,individuals!E25,"")</f>
        <v>18.75</v>
      </c>
    </row>
    <row r="4" spans="1:19" ht="12.75">
      <c r="A4" s="92" t="str">
        <f>'individuals_stats (μm)'!A$2</f>
        <v>Dactylobiotus vulcanus</v>
      </c>
      <c r="B4" s="152" t="str">
        <f>'individuals_stats (μm)'!B$2</f>
        <v>Vanuatu.0</v>
      </c>
      <c r="C4" s="96">
        <f>individuals!F1</f>
        <v>3</v>
      </c>
      <c r="D4" s="97">
        <f>IF(individuals!G3&gt;0,individuals!G3,"")</f>
        <v>750</v>
      </c>
      <c r="E4" s="98">
        <f>IF(individuals!G6&gt;0,individuals!G6,"")</f>
        <v>72.67857142857143</v>
      </c>
      <c r="F4" s="98">
        <f>IF(individuals!G7&gt;0,individuals!G7,"")</f>
        <v>11.25</v>
      </c>
      <c r="G4" s="99">
        <f>IF(individuals!G8&gt;0,individuals!G8,"")</f>
        <v>7.5</v>
      </c>
      <c r="H4" s="98">
        <f>IF(individuals!G9&gt;0,individuals!G9,"")</f>
        <v>46.25</v>
      </c>
      <c r="I4" s="98">
        <f>IF(individuals!G11&gt;0,individuals!G11,"")</f>
        <v>24.46428571428571</v>
      </c>
      <c r="J4" s="99">
        <f>IF(individuals!G12&gt;0,individuals!G12,"")</f>
        <v>13.928571428571429</v>
      </c>
      <c r="K4" s="98">
        <f>IF(individuals!G13&gt;0,individuals!G13,"")</f>
        <v>41.42857142857142</v>
      </c>
      <c r="L4" s="98">
        <f>IF(individuals!G15&gt;0,individuals!G15,"")</f>
        <v>36.78571428571429</v>
      </c>
      <c r="M4" s="98">
        <f>IF(individuals!G16&gt;0,individuals!G16,"")</f>
        <v>12.142857142857142</v>
      </c>
      <c r="N4" s="98">
        <f>IF(individuals!G18&gt;0,individuals!G18,"")</f>
        <v>36.25</v>
      </c>
      <c r="O4" s="98">
        <f>IF(individuals!G19&gt;0,individuals!G19,"")</f>
        <v>12.85714285714286</v>
      </c>
      <c r="P4" s="98">
        <f>IF(individuals!G21&gt;0,individuals!G21,"")</f>
        <v>38.21428571428571</v>
      </c>
      <c r="Q4" s="98">
        <f>IF(individuals!G22&gt;0,individuals!G22,"")</f>
        <v>12.85714285714286</v>
      </c>
      <c r="R4" s="98">
        <f>IF(individuals!G24&gt;0,individuals!G24,"")</f>
        <v>55.53571428571429</v>
      </c>
      <c r="S4" s="98">
        <f>IF(individuals!G25&gt;0,individuals!G25,"")</f>
        <v>21.428571428571427</v>
      </c>
    </row>
    <row r="5" spans="1:19" ht="12.75">
      <c r="A5" s="92" t="str">
        <f>'individuals_stats (μm)'!A$2</f>
        <v>Dactylobiotus vulcanus</v>
      </c>
      <c r="B5" s="152" t="str">
        <f>'individuals_stats (μm)'!B$2</f>
        <v>Vanuatu.0</v>
      </c>
      <c r="C5" s="96">
        <f>individuals!H1</f>
        <v>4</v>
      </c>
      <c r="D5" s="97">
        <f>IF(individuals!I3&gt;0,individuals!I3,"")</f>
        <v>788.1873727087576</v>
      </c>
      <c r="E5" s="98">
        <f>IF(individuals!I6&gt;0,individuals!I6,"")</f>
        <v>70.87576374745417</v>
      </c>
      <c r="F5" s="98">
        <f>IF(individuals!I7&gt;0,individuals!I7,"")</f>
        <v>12.627291242362526</v>
      </c>
      <c r="G5" s="99">
        <f>IF(individuals!I8&gt;0,individuals!I8,"")</f>
        <v>7.3319755600814664</v>
      </c>
      <c r="H5" s="98">
        <f>IF(individuals!I9&gt;0,individuals!I9,"")</f>
        <v>47.45417515274949</v>
      </c>
      <c r="I5" s="98">
        <f>IF(individuals!I11&gt;0,individuals!I11,"")</f>
        <v>24.43991853360489</v>
      </c>
      <c r="J5" s="99">
        <f>IF(individuals!I12&gt;0,individuals!I12,"")</f>
        <v>15.071283095723015</v>
      </c>
      <c r="K5" s="98">
        <f>IF(individuals!I13&gt;0,individuals!I13,"")</f>
        <v>44.19551934826884</v>
      </c>
      <c r="L5" s="98">
        <f>IF(individuals!I15&gt;0,individuals!I15,"")</f>
        <v>37.47454175152749</v>
      </c>
      <c r="M5" s="98">
        <f>IF(individuals!I16&gt;0,individuals!I16,"")</f>
        <v>10.794297352342157</v>
      </c>
      <c r="N5" s="98">
        <f>IF(individuals!I18&gt;0,individuals!I18,"")</f>
        <v>38.085539714867615</v>
      </c>
      <c r="O5" s="98">
        <f>IF(individuals!I19&gt;0,individuals!I19,"")</f>
        <v>11.201629327902241</v>
      </c>
      <c r="P5" s="98">
        <f>IF(individuals!I21&gt;0,individuals!I21,"")</f>
        <v>38.49287169042769</v>
      </c>
      <c r="Q5" s="98">
        <f>IF(individuals!I22&gt;0,individuals!I22,"")</f>
        <v>12.830957230142564</v>
      </c>
      <c r="R5" s="98">
        <f>IF(individuals!I24&gt;0,individuals!I24,"")</f>
      </c>
      <c r="S5" s="98">
        <f>IF(individuals!I25&gt;0,individuals!I25,"")</f>
      </c>
    </row>
    <row r="6" spans="1:19" ht="12.75">
      <c r="A6" s="92" t="str">
        <f>'individuals_stats (μm)'!A$2</f>
        <v>Dactylobiotus vulcanus</v>
      </c>
      <c r="B6" s="152" t="str">
        <f>'individuals_stats (μm)'!B$2</f>
        <v>Vanuatu.0</v>
      </c>
      <c r="C6" s="96">
        <f>individuals!J1</f>
        <v>5</v>
      </c>
      <c r="D6" s="97">
        <f>IF(individuals!K3&gt;0,individuals!K3,"")</f>
        <v>672.5</v>
      </c>
      <c r="E6" s="98">
        <f>IF(individuals!K6&gt;0,individuals!K6,"")</f>
        <v>73.5</v>
      </c>
      <c r="F6" s="98">
        <f>IF(individuals!K7&gt;0,individuals!K7,"")</f>
        <v>10</v>
      </c>
      <c r="G6" s="99">
        <f>IF(individuals!K8&gt;0,individuals!K8,"")</f>
        <v>7.249999999999999</v>
      </c>
      <c r="H6" s="98">
        <f>IF(individuals!K9&gt;0,individuals!K9,"")</f>
        <v>50</v>
      </c>
      <c r="I6" s="98">
        <f>IF(individuals!K11&gt;0,individuals!K11,"")</f>
        <v>21.749999999999996</v>
      </c>
      <c r="J6" s="99">
        <f>IF(individuals!K12&gt;0,individuals!K12,"")</f>
        <v>13.750000000000002</v>
      </c>
      <c r="K6" s="98">
        <f>IF(individuals!K13&gt;0,individuals!K13,"")</f>
        <v>41.75</v>
      </c>
      <c r="L6" s="98">
        <f>IF(individuals!K15&gt;0,individuals!K15,"")</f>
        <v>35</v>
      </c>
      <c r="M6" s="98">
        <f>IF(individuals!K16&gt;0,individuals!K16,"")</f>
        <v>9</v>
      </c>
      <c r="N6" s="98">
        <f>IF(individuals!K18&gt;0,individuals!K18,"")</f>
        <v>33.25</v>
      </c>
      <c r="O6" s="98">
        <f>IF(individuals!K19&gt;0,individuals!K19,"")</f>
        <v>10</v>
      </c>
      <c r="P6" s="98">
        <f>IF(individuals!K21&gt;0,individuals!K21,"")</f>
        <v>35</v>
      </c>
      <c r="Q6" s="98">
        <f>IF(individuals!K22&gt;0,individuals!K22,"")</f>
        <v>9.75</v>
      </c>
      <c r="R6" s="98">
        <f>IF(individuals!K24&gt;0,individuals!K24,"")</f>
        <v>45</v>
      </c>
      <c r="S6" s="98">
        <f>IF(individuals!K25&gt;0,individuals!K25,"")</f>
        <v>17.25</v>
      </c>
    </row>
    <row r="7" spans="1:19" ht="12.75">
      <c r="A7" s="92" t="str">
        <f>'individuals_stats (μm)'!A$2</f>
        <v>Dactylobiotus vulcanus</v>
      </c>
      <c r="B7" s="152" t="str">
        <f>'individuals_stats (μm)'!B$2</f>
        <v>Vanuatu.0</v>
      </c>
      <c r="C7" s="96">
        <f>individuals!L1</f>
        <v>6</v>
      </c>
      <c r="D7" s="97">
        <f>IF(individuals!M3&gt;0,individuals!M3,"")</f>
        <v>726.7857142857143</v>
      </c>
      <c r="E7" s="98">
        <f>IF(individuals!M6&gt;0,individuals!M6,"")</f>
        <v>72.85714285714285</v>
      </c>
      <c r="F7" s="98">
        <f>IF(individuals!M7&gt;0,individuals!M7,"")</f>
        <v>13.035714285714286</v>
      </c>
      <c r="G7" s="99">
        <f>IF(individuals!M8&gt;0,individuals!M8,"")</f>
        <v>8.928571428571429</v>
      </c>
      <c r="H7" s="98">
        <f>IF(individuals!M9&gt;0,individuals!M9,"")</f>
        <v>46.964285714285715</v>
      </c>
      <c r="I7" s="98">
        <f>IF(individuals!M11&gt;0,individuals!M11,"")</f>
        <v>24.46428571428571</v>
      </c>
      <c r="J7" s="99">
        <f>IF(individuals!M12&gt;0,individuals!M12,"")</f>
        <v>15.178571428571427</v>
      </c>
      <c r="K7" s="98">
        <f>IF(individuals!M13&gt;0,individuals!M13,"")</f>
        <v>46.42857142857143</v>
      </c>
      <c r="L7" s="98">
        <f>IF(individuals!M15&gt;0,individuals!M15,"")</f>
        <v>34.10714285714286</v>
      </c>
      <c r="M7" s="98">
        <f>IF(individuals!M16&gt;0,individuals!M16,"")</f>
        <v>10.892857142857142</v>
      </c>
      <c r="N7" s="98">
        <f>IF(individuals!M18&gt;0,individuals!M18,"")</f>
        <v>39.82142857142858</v>
      </c>
      <c r="O7" s="98">
        <f>IF(individuals!M19&gt;0,individuals!M19,"")</f>
        <v>13.928571428571429</v>
      </c>
      <c r="P7" s="98">
        <f>IF(individuals!M21&gt;0,individuals!M21,"")</f>
        <v>36.07142857142857</v>
      </c>
      <c r="Q7" s="98">
        <f>IF(individuals!M22&gt;0,individuals!M22,"")</f>
        <v>12.678571428571427</v>
      </c>
      <c r="R7" s="98">
        <f>IF(individuals!M24&gt;0,individuals!M24,"")</f>
        <v>53.214285714285715</v>
      </c>
      <c r="S7" s="98">
        <f>IF(individuals!M25&gt;0,individuals!M25,"")</f>
        <v>19.82142857142857</v>
      </c>
    </row>
    <row r="8" spans="1:19" ht="12.75">
      <c r="A8" s="92" t="str">
        <f>'individuals_stats (μm)'!A$2</f>
        <v>Dactylobiotus vulcanus</v>
      </c>
      <c r="B8" s="152" t="str">
        <f>'individuals_stats (μm)'!B$2</f>
        <v>Vanuatu.0</v>
      </c>
      <c r="C8" s="96">
        <f>individuals!N1</f>
        <v>7</v>
      </c>
      <c r="D8" s="97">
        <f>IF(individuals!O3&gt;0,individuals!O3,"")</f>
        <v>621.4689265536723</v>
      </c>
      <c r="E8" s="98">
        <f>IF(individuals!O6&gt;0,individuals!O6,"")</f>
        <v>73.25800376647834</v>
      </c>
      <c r="F8" s="98">
        <f>IF(individuals!O7&gt;0,individuals!O7,"")</f>
        <v>10.922787193973633</v>
      </c>
      <c r="G8" s="99">
        <f>IF(individuals!O8&gt;0,individuals!O8,"")</f>
        <v>6.96798493408663</v>
      </c>
      <c r="H8" s="98">
        <f>IF(individuals!O9&gt;0,individuals!O9,"")</f>
        <v>46.516007532956685</v>
      </c>
      <c r="I8" s="98">
        <f>IF(individuals!O11&gt;0,individuals!O11,"")</f>
        <v>21.468926553672315</v>
      </c>
      <c r="J8" s="99">
        <f>IF(individuals!O12&gt;0,individuals!O12,"")</f>
        <v>14.500941619585687</v>
      </c>
      <c r="K8" s="98">
        <f>IF(individuals!O13&gt;0,individuals!O13,"")</f>
        <v>43.126177024482104</v>
      </c>
      <c r="L8" s="98">
        <f>IF(individuals!O15&gt;0,individuals!O15,"")</f>
        <v>31.450094161958564</v>
      </c>
      <c r="M8" s="98">
        <f>IF(individuals!O16&gt;0,individuals!O16,"")</f>
        <v>8.47457627118644</v>
      </c>
      <c r="N8" s="98">
        <f>IF(individuals!O18&gt;0,individuals!O18,"")</f>
        <v>31.826741996233523</v>
      </c>
      <c r="O8" s="98">
        <f>IF(individuals!O19&gt;0,individuals!O19,"")</f>
        <v>9.416195856873824</v>
      </c>
      <c r="P8" s="98">
        <f>IF(individuals!O21&gt;0,individuals!O21,"")</f>
        <v>32.95668549905838</v>
      </c>
      <c r="Q8" s="98">
        <f>IF(individuals!O22&gt;0,individuals!O22,"")</f>
        <v>11.111111111111112</v>
      </c>
      <c r="R8" s="98">
        <f>IF(individuals!O24&gt;0,individuals!O24,"")</f>
        <v>46.89265536723163</v>
      </c>
      <c r="S8" s="98">
        <f>IF(individuals!O25&gt;0,individuals!O25,"")</f>
        <v>19.774011299435028</v>
      </c>
    </row>
    <row r="9" spans="1:19" ht="12.75">
      <c r="A9" s="92" t="str">
        <f>'individuals_stats (μm)'!A$2</f>
        <v>Dactylobiotus vulcanus</v>
      </c>
      <c r="B9" s="152" t="str">
        <f>'individuals_stats (μm)'!B$2</f>
        <v>Vanuatu.0</v>
      </c>
      <c r="C9" s="96">
        <f>individuals!P1</f>
        <v>8</v>
      </c>
      <c r="D9" s="97">
        <f>IF(individuals!Q3&gt;0,individuals!Q3,"")</f>
        <v>738.9162561576355</v>
      </c>
      <c r="E9" s="98">
        <f>IF(individuals!Q6&gt;0,individuals!Q6,"")</f>
        <v>72.57799671592777</v>
      </c>
      <c r="F9" s="98">
        <f>IF(individuals!Q7&gt;0,individuals!Q7,"")</f>
        <v>12.97208538587849</v>
      </c>
      <c r="G9" s="99">
        <f>IF(individuals!Q8&gt;0,individuals!Q8,"")</f>
        <v>9.0311986863711</v>
      </c>
      <c r="H9" s="98">
        <f>IF(individuals!Q9&gt;0,individuals!Q9,"")</f>
        <v>47.12643678160919</v>
      </c>
      <c r="I9" s="98">
        <f>IF(individuals!Q11&gt;0,individuals!Q11,"")</f>
        <v>23.973727422003286</v>
      </c>
      <c r="J9" s="99">
        <f>IF(individuals!Q12&gt;0,individuals!Q12,"")</f>
        <v>15.599343185550083</v>
      </c>
      <c r="K9" s="98">
        <f>IF(individuals!Q13&gt;0,individuals!Q13,"")</f>
        <v>46.469622331691305</v>
      </c>
      <c r="L9" s="98">
        <f>IF(individuals!Q15&gt;0,individuals!Q15,"")</f>
        <v>32.01970443349754</v>
      </c>
      <c r="M9" s="98">
        <f>IF(individuals!Q16&gt;0,individuals!Q16,"")</f>
        <v>9.35960591133005</v>
      </c>
      <c r="N9" s="98">
        <f>IF(individuals!Q18&gt;0,individuals!Q18,"")</f>
        <v>37.931034482758626</v>
      </c>
      <c r="O9" s="98">
        <f>IF(individuals!Q19&gt;0,individuals!Q19,"")</f>
        <v>10.673234811165846</v>
      </c>
      <c r="P9" s="98">
        <f>IF(individuals!Q21&gt;0,individuals!Q21,"")</f>
        <v>34.318555008210176</v>
      </c>
      <c r="Q9" s="98">
        <f>IF(individuals!Q22&gt;0,individuals!Q22,"")</f>
        <v>12.151067323481117</v>
      </c>
      <c r="R9" s="98">
        <f>IF(individuals!Q24&gt;0,individuals!Q24,"")</f>
        <v>46.962233169129725</v>
      </c>
      <c r="S9" s="98">
        <f>IF(individuals!Q25&gt;0,individuals!Q25,"")</f>
        <v>19.376026272578</v>
      </c>
    </row>
    <row r="10" spans="1:19" ht="12.75">
      <c r="A10" s="92" t="str">
        <f>'individuals_stats (μm)'!A$2</f>
        <v>Dactylobiotus vulcanus</v>
      </c>
      <c r="B10" s="152" t="str">
        <f>'individuals_stats (μm)'!B$2</f>
        <v>Vanuatu.0</v>
      </c>
      <c r="C10" s="96">
        <f>individuals!R1</f>
        <v>9</v>
      </c>
      <c r="D10" s="97">
        <f>IF(individuals!S3&gt;0,individuals!S3,"")</f>
        <v>673.6842105263157</v>
      </c>
      <c r="E10" s="98">
        <f>IF(individuals!S6&gt;0,individuals!S6,"")</f>
        <v>70.94736842105263</v>
      </c>
      <c r="F10" s="98">
        <f>IF(individuals!S7&gt;0,individuals!S7,"")</f>
        <v>11.789473684210526</v>
      </c>
      <c r="G10" s="99">
        <f>IF(individuals!S8&gt;0,individuals!S8,"")</f>
        <v>7.578947368421053</v>
      </c>
      <c r="H10" s="98">
        <f>IF(individuals!S9&gt;0,individuals!S9,"")</f>
        <v>45.89473684210527</v>
      </c>
      <c r="I10" s="98">
        <f>IF(individuals!S11&gt;0,individuals!S11,"")</f>
        <v>20.421052631578945</v>
      </c>
      <c r="J10" s="99">
        <f>IF(individuals!S12&gt;0,individuals!S12,"")</f>
        <v>13.26315789473684</v>
      </c>
      <c r="K10" s="98">
        <f>IF(individuals!S13&gt;0,individuals!S13,"")</f>
        <v>41.473684210526315</v>
      </c>
      <c r="L10" s="98">
        <f>IF(individuals!S15&gt;0,individuals!S15,"")</f>
      </c>
      <c r="M10" s="98">
        <f>IF(individuals!S16&gt;0,individuals!S16,"")</f>
      </c>
      <c r="N10" s="98">
        <f>IF(individuals!S18&gt;0,individuals!S18,"")</f>
        <v>31.789473684210524</v>
      </c>
      <c r="O10" s="98">
        <f>IF(individuals!S19&gt;0,individuals!S19,"")</f>
        <v>10.526315789473683</v>
      </c>
      <c r="P10" s="98">
        <f>IF(individuals!S21&gt;0,individuals!S21,"")</f>
      </c>
      <c r="Q10" s="98">
        <f>IF(individuals!S22&gt;0,individuals!S22,"")</f>
      </c>
      <c r="R10" s="98">
        <f>IF(individuals!S24&gt;0,individuals!S24,"")</f>
        <v>45.473684210526315</v>
      </c>
      <c r="S10" s="98">
        <f>IF(individuals!S25&gt;0,individuals!S25,"")</f>
        <v>17.894736842105264</v>
      </c>
    </row>
    <row r="11" spans="1:19" ht="12.75">
      <c r="A11" s="92" t="str">
        <f>'individuals_stats (μm)'!A$2</f>
        <v>Dactylobiotus vulcanus</v>
      </c>
      <c r="B11" s="152" t="str">
        <f>'individuals_stats (μm)'!B$2</f>
        <v>Vanuatu.0</v>
      </c>
      <c r="C11" s="96">
        <f>individuals!T1</f>
        <v>10</v>
      </c>
      <c r="D11" s="97">
        <f>IF(individuals!U3&gt;0,individuals!U3,"")</f>
        <v>649.4623655913978</v>
      </c>
      <c r="E11" s="98">
        <f>IF(individuals!U6&gt;0,individuals!U6,"")</f>
        <v>70.53763440860214</v>
      </c>
      <c r="F11" s="98">
        <f>IF(individuals!U7&gt;0,individuals!U7,"")</f>
        <v>10.96774193548387</v>
      </c>
      <c r="G11" s="99">
        <f>IF(individuals!U8&gt;0,individuals!U8,"")</f>
        <v>6.666666666666667</v>
      </c>
      <c r="H11" s="98">
        <f>IF(individuals!U9&gt;0,individuals!U9,"")</f>
        <v>45.806451612903224</v>
      </c>
      <c r="I11" s="98">
        <f>IF(individuals!U11&gt;0,individuals!U11,"")</f>
        <v>24.086021505376344</v>
      </c>
      <c r="J11" s="99">
        <f>IF(individuals!U12&gt;0,individuals!U12,"")</f>
        <v>13.978494623655912</v>
      </c>
      <c r="K11" s="98">
        <f>IF(individuals!U13&gt;0,individuals!U13,"")</f>
        <v>42.1505376344086</v>
      </c>
      <c r="L11" s="98">
        <f>IF(individuals!U15&gt;0,individuals!U15,"")</f>
        <v>31.827956989247312</v>
      </c>
      <c r="M11" s="98">
        <f>IF(individuals!U16&gt;0,individuals!U16,"")</f>
        <v>10.10752688172043</v>
      </c>
      <c r="N11" s="98">
        <f>IF(individuals!U18&gt;0,individuals!U18,"")</f>
      </c>
      <c r="O11" s="98">
        <f>IF(individuals!U19&gt;0,individuals!U19,"")</f>
      </c>
      <c r="P11" s="98">
        <f>IF(individuals!U21&gt;0,individuals!U21,"")</f>
      </c>
      <c r="Q11" s="98">
        <f>IF(individuals!U22&gt;0,individuals!U22,"")</f>
      </c>
      <c r="R11" s="98">
        <f>IF(individuals!U24&gt;0,individuals!U24,"")</f>
        <v>49.89247311827957</v>
      </c>
      <c r="S11" s="98">
        <f>IF(individuals!U25&gt;0,individuals!U25,"")</f>
        <v>18.9247311827957</v>
      </c>
    </row>
    <row r="12" spans="1:19" ht="12.75">
      <c r="A12" s="92" t="str">
        <f>'individuals_stats (μm)'!A$2</f>
        <v>Dactylobiotus vulcanus</v>
      </c>
      <c r="B12" s="152" t="str">
        <f>'individuals_stats (μm)'!B$2</f>
        <v>Vanuatu.0</v>
      </c>
      <c r="C12" s="96">
        <f>individuals!V1</f>
        <v>11</v>
      </c>
      <c r="D12" s="97">
        <f>IF(individuals!W3&gt;0,individuals!W3,"")</f>
      </c>
      <c r="E12" s="98">
        <f>IF(individuals!W6&gt;0,individuals!W6,"")</f>
      </c>
      <c r="F12" s="98">
        <f>IF(individuals!W7&gt;0,individuals!W7,"")</f>
      </c>
      <c r="G12" s="99">
        <f>IF(individuals!W8&gt;0,individuals!W8,"")</f>
      </c>
      <c r="H12" s="98">
        <f>IF(individuals!W9&gt;0,individuals!W9,"")</f>
      </c>
      <c r="I12" s="98">
        <f>IF(individuals!W11&gt;0,individuals!W11,"")</f>
      </c>
      <c r="J12" s="99">
        <f>IF(individuals!W12&gt;0,individuals!W12,"")</f>
      </c>
      <c r="K12" s="98">
        <f>IF(individuals!W13&gt;0,individuals!W13,"")</f>
      </c>
      <c r="L12" s="98">
        <f>IF(individuals!W15&gt;0,individuals!W15,"")</f>
      </c>
      <c r="M12" s="98">
        <f>IF(individuals!W16&gt;0,individuals!W16,"")</f>
      </c>
      <c r="N12" s="98">
        <f>IF(individuals!W18&gt;0,individuals!W18,"")</f>
      </c>
      <c r="O12" s="98">
        <f>IF(individuals!W19&gt;0,individuals!W19,"")</f>
      </c>
      <c r="P12" s="98">
        <f>IF(individuals!W21&gt;0,individuals!W21,"")</f>
      </c>
      <c r="Q12" s="98">
        <f>IF(individuals!W22&gt;0,individuals!W22,"")</f>
      </c>
      <c r="R12" s="98">
        <f>IF(individuals!W24&gt;0,individuals!W24,"")</f>
      </c>
      <c r="S12" s="98">
        <f>IF(individuals!W25&gt;0,individuals!W25,"")</f>
      </c>
    </row>
    <row r="13" spans="1:19" ht="12.75">
      <c r="A13" s="92" t="str">
        <f>'individuals_stats (μm)'!A$2</f>
        <v>Dactylobiotus vulcanus</v>
      </c>
      <c r="B13" s="152" t="str">
        <f>'individuals_stats (μm)'!B$2</f>
        <v>Vanuatu.0</v>
      </c>
      <c r="C13" s="96">
        <f>individuals!X1</f>
        <v>12</v>
      </c>
      <c r="D13" s="97">
        <f>IF(individuals!Y3&gt;0,individuals!Y3,"")</f>
      </c>
      <c r="E13" s="98">
        <f>IF(individuals!Y6&gt;0,individuals!Y6,"")</f>
      </c>
      <c r="F13" s="98">
        <f>IF(individuals!Y7&gt;0,individuals!Y7,"")</f>
      </c>
      <c r="G13" s="99">
        <f>IF(individuals!Y8&gt;0,individuals!Y8,"")</f>
      </c>
      <c r="H13" s="98">
        <f>IF(individuals!Y9&gt;0,individuals!Y9,"")</f>
      </c>
      <c r="I13" s="98">
        <f>IF(individuals!Y11&gt;0,individuals!Y11,"")</f>
      </c>
      <c r="J13" s="99">
        <f>IF(individuals!Y12&gt;0,individuals!Y12,"")</f>
      </c>
      <c r="K13" s="98">
        <f>IF(individuals!Y13&gt;0,individuals!Y13,"")</f>
      </c>
      <c r="L13" s="98">
        <f>IF(individuals!Y15&gt;0,individuals!Y15,"")</f>
      </c>
      <c r="M13" s="98">
        <f>IF(individuals!Y16&gt;0,individuals!Y16,"")</f>
      </c>
      <c r="N13" s="98">
        <f>IF(individuals!Y18&gt;0,individuals!Y18,"")</f>
      </c>
      <c r="O13" s="98">
        <f>IF(individuals!Y19&gt;0,individuals!Y19,"")</f>
      </c>
      <c r="P13" s="98">
        <f>IF(individuals!Y21&gt;0,individuals!Y21,"")</f>
      </c>
      <c r="Q13" s="98">
        <f>IF(individuals!Y22&gt;0,individuals!Y22,"")</f>
      </c>
      <c r="R13" s="98">
        <f>IF(individuals!Y24&gt;0,individuals!Y24,"")</f>
      </c>
      <c r="S13" s="98">
        <f>IF(individuals!Y25&gt;0,individuals!Y25,"")</f>
      </c>
    </row>
    <row r="14" spans="1:19" ht="12.75">
      <c r="A14" s="92" t="str">
        <f>'individuals_stats (μm)'!A$2</f>
        <v>Dactylobiotus vulcanus</v>
      </c>
      <c r="B14" s="152" t="str">
        <f>'individuals_stats (μm)'!B$2</f>
        <v>Vanuatu.0</v>
      </c>
      <c r="C14" s="96">
        <f>individuals!Z1</f>
        <v>13</v>
      </c>
      <c r="D14" s="97">
        <f>IF(individuals!AA3&gt;0,individuals!AA3,"")</f>
      </c>
      <c r="E14" s="98">
        <f>IF(individuals!AA6&gt;0,individuals!AA6,"")</f>
      </c>
      <c r="F14" s="98">
        <f>IF(individuals!AA7&gt;0,individuals!AA7,"")</f>
      </c>
      <c r="G14" s="99">
        <f>IF(individuals!AA8&gt;0,individuals!AA8,"")</f>
      </c>
      <c r="H14" s="98">
        <f>IF(individuals!AA9&gt;0,individuals!AA9,"")</f>
      </c>
      <c r="I14" s="98">
        <f>IF(individuals!AA11&gt;0,individuals!AA11,"")</f>
      </c>
      <c r="J14" s="99">
        <f>IF(individuals!AA12&gt;0,individuals!AA12,"")</f>
      </c>
      <c r="K14" s="98">
        <f>IF(individuals!AA13&gt;0,individuals!AA13,"")</f>
      </c>
      <c r="L14" s="98">
        <f>IF(individuals!AA15&gt;0,individuals!AA15,"")</f>
      </c>
      <c r="M14" s="98">
        <f>IF(individuals!AA16&gt;0,individuals!AA16,"")</f>
      </c>
      <c r="N14" s="98">
        <f>IF(individuals!AA18&gt;0,individuals!AA18,"")</f>
      </c>
      <c r="O14" s="98">
        <f>IF(individuals!AA19&gt;0,individuals!AA19,"")</f>
      </c>
      <c r="P14" s="98">
        <f>IF(individuals!AA21&gt;0,individuals!AA21,"")</f>
      </c>
      <c r="Q14" s="98">
        <f>IF(individuals!AA22&gt;0,individuals!AA22,"")</f>
      </c>
      <c r="R14" s="98">
        <f>IF(individuals!AA24&gt;0,individuals!AA24,"")</f>
      </c>
      <c r="S14" s="98">
        <f>IF(individuals!AA25&gt;0,individuals!AA25,"")</f>
      </c>
    </row>
    <row r="15" spans="1:19" ht="12.75">
      <c r="A15" s="92" t="str">
        <f>'individuals_stats (μm)'!A$2</f>
        <v>Dactylobiotus vulcanus</v>
      </c>
      <c r="B15" s="152" t="str">
        <f>'individuals_stats (μm)'!B$2</f>
        <v>Vanuatu.0</v>
      </c>
      <c r="C15" s="96">
        <f>individuals!AB1</f>
        <v>14</v>
      </c>
      <c r="D15" s="97">
        <f>IF(individuals!AC3&gt;0,individuals!AC3,"")</f>
      </c>
      <c r="E15" s="98">
        <f>IF(individuals!AC6&gt;0,individuals!AC6,"")</f>
      </c>
      <c r="F15" s="98">
        <f>IF(individuals!AC7&gt;0,individuals!AC7,"")</f>
      </c>
      <c r="G15" s="99">
        <f>IF(individuals!AC8&gt;0,individuals!AC8,"")</f>
      </c>
      <c r="H15" s="98">
        <f>IF(individuals!AC9&gt;0,individuals!AC9,"")</f>
      </c>
      <c r="I15" s="98">
        <f>IF(individuals!AC11&gt;0,individuals!AC11,"")</f>
      </c>
      <c r="J15" s="99">
        <f>IF(individuals!AC12&gt;0,individuals!AC12,"")</f>
      </c>
      <c r="K15" s="98">
        <f>IF(individuals!AC13&gt;0,individuals!AC13,"")</f>
      </c>
      <c r="L15" s="98">
        <f>IF(individuals!AC15&gt;0,individuals!AC15,"")</f>
      </c>
      <c r="M15" s="98">
        <f>IF(individuals!AC16&gt;0,individuals!AC16,"")</f>
      </c>
      <c r="N15" s="98">
        <f>IF(individuals!AC18&gt;0,individuals!AC18,"")</f>
      </c>
      <c r="O15" s="98">
        <f>IF(individuals!AC19&gt;0,individuals!AC19,"")</f>
      </c>
      <c r="P15" s="98">
        <f>IF(individuals!AC21&gt;0,individuals!AC21,"")</f>
      </c>
      <c r="Q15" s="98">
        <f>IF(individuals!AC22&gt;0,individuals!AC22,"")</f>
      </c>
      <c r="R15" s="98">
        <f>IF(individuals!AC24&gt;0,individuals!AC24,"")</f>
      </c>
      <c r="S15" s="98">
        <f>IF(individuals!AC25&gt;0,individuals!AC25,"")</f>
      </c>
    </row>
    <row r="16" spans="1:19" ht="12.75">
      <c r="A16" s="92" t="str">
        <f>'individuals_stats (μm)'!A$2</f>
        <v>Dactylobiotus vulcanus</v>
      </c>
      <c r="B16" s="152" t="str">
        <f>'individuals_stats (μm)'!B$2</f>
        <v>Vanuatu.0</v>
      </c>
      <c r="C16" s="96">
        <f>individuals!AD1</f>
        <v>15</v>
      </c>
      <c r="D16" s="97">
        <f>IF(individuals!AE3&gt;0,individuals!AE3,"")</f>
      </c>
      <c r="E16" s="98">
        <f>IF(individuals!AE6&gt;0,individuals!AE6,"")</f>
      </c>
      <c r="F16" s="98">
        <f>IF(individuals!AE7&gt;0,individuals!AE7,"")</f>
      </c>
      <c r="G16" s="99">
        <f>IF(individuals!AE8&gt;0,individuals!AE8,"")</f>
      </c>
      <c r="H16" s="98">
        <f>IF(individuals!AE9&gt;0,individuals!AE9,"")</f>
      </c>
      <c r="I16" s="98">
        <f>IF(individuals!AE11&gt;0,individuals!AE11,"")</f>
      </c>
      <c r="J16" s="99">
        <f>IF(individuals!AE12&gt;0,individuals!AE12,"")</f>
      </c>
      <c r="K16" s="98">
        <f>IF(individuals!AE13&gt;0,individuals!AE13,"")</f>
      </c>
      <c r="L16" s="98">
        <f>IF(individuals!AE15&gt;0,individuals!AE15,"")</f>
      </c>
      <c r="M16" s="98">
        <f>IF(individuals!AE16&gt;0,individuals!AE16,"")</f>
      </c>
      <c r="N16" s="98">
        <f>IF(individuals!AE18&gt;0,individuals!AE18,"")</f>
      </c>
      <c r="O16" s="98">
        <f>IF(individuals!AE19&gt;0,individuals!AE19,"")</f>
      </c>
      <c r="P16" s="98">
        <f>IF(individuals!AE21&gt;0,individuals!AE21,"")</f>
      </c>
      <c r="Q16" s="98">
        <f>IF(individuals!AE22&gt;0,individuals!AE22,"")</f>
      </c>
      <c r="R16" s="98">
        <f>IF(individuals!AE24&gt;0,individuals!AE24,"")</f>
      </c>
      <c r="S16" s="98">
        <f>IF(individuals!AE25&gt;0,individuals!AE25,"")</f>
      </c>
    </row>
  </sheetData>
  <sheetProtection/>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rgb="FF777777"/>
  </sheetPr>
  <dimension ref="A1:J19"/>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00390625" defaultRowHeight="12.75"/>
  <cols>
    <col min="1" max="1" width="21.00390625" style="101" bestFit="1" customWidth="1"/>
    <col min="2" max="2" width="9.75390625" style="153" bestFit="1" customWidth="1"/>
    <col min="3" max="3" width="9.125" style="102" customWidth="1"/>
    <col min="4" max="10" width="17.00390625" style="103" customWidth="1"/>
    <col min="11" max="16384" width="9.125" style="100" customWidth="1"/>
  </cols>
  <sheetData>
    <row r="1" spans="1:10" s="95" customFormat="1" ht="38.25">
      <c r="A1" s="92" t="s">
        <v>78</v>
      </c>
      <c r="B1" s="151" t="s">
        <v>76</v>
      </c>
      <c r="C1" s="93" t="s">
        <v>68</v>
      </c>
      <c r="D1" s="94" t="s">
        <v>4</v>
      </c>
      <c r="E1" s="94" t="s">
        <v>5</v>
      </c>
      <c r="F1" s="94" t="s">
        <v>27</v>
      </c>
      <c r="G1" s="94" t="s">
        <v>28</v>
      </c>
      <c r="H1" s="94" t="s">
        <v>14</v>
      </c>
      <c r="I1" s="94" t="s">
        <v>9</v>
      </c>
      <c r="J1" s="94" t="s">
        <v>26</v>
      </c>
    </row>
    <row r="2" spans="1:10" ht="12.75">
      <c r="A2" s="92" t="str">
        <f>'individuals_stats (μm)'!A$2</f>
        <v>Dactylobiotus vulcanus</v>
      </c>
      <c r="B2" s="152" t="str">
        <f>'individuals_stats (μm)'!B$2</f>
        <v>Vanuatu.0</v>
      </c>
      <c r="C2" s="96">
        <f>eggs!B1</f>
        <v>1</v>
      </c>
      <c r="D2" s="129">
        <f>IF(eggs!B2&gt;0,eggs!B2,"")</f>
        <v>73.2</v>
      </c>
      <c r="E2" s="98">
        <f>IF(eggs!B3&gt;0,eggs!B3,"")</f>
        <v>84.8</v>
      </c>
      <c r="F2" s="98">
        <f>IF(SUM(eggs!B4:B6)&gt;0,AVERAGE(eggs!B4:B6),"")</f>
        <v>5.333333333333333</v>
      </c>
      <c r="G2" s="98">
        <f>IF(SUM(eggs!B7:B9)&gt;0,AVERAGE(eggs!B7:B9),"")</f>
        <v>3.6666666666666665</v>
      </c>
      <c r="H2" s="132">
        <f>IF(SUM(eggs!B10:B12)&gt;0,AVERAGE(eggs!B10:B12),"")</f>
        <v>0.6879840848806366</v>
      </c>
      <c r="I2" s="98">
        <f>IF(SUM(eggs!B13:B15)&gt;0,AVERAGE(eggs!B13:B15),"")</f>
        <v>2.6666666666666665</v>
      </c>
      <c r="J2" s="98">
        <f>IF(eggs!B16&gt;0,eggs!B16,"")</f>
        <v>43</v>
      </c>
    </row>
    <row r="3" spans="1:10" ht="12.75">
      <c r="A3" s="92" t="str">
        <f>'individuals_stats (μm)'!A$2</f>
        <v>Dactylobiotus vulcanus</v>
      </c>
      <c r="B3" s="152" t="str">
        <f>'individuals_stats (μm)'!B$2</f>
        <v>Vanuatu.0</v>
      </c>
      <c r="C3" s="96">
        <f>eggs!C1</f>
        <v>2</v>
      </c>
      <c r="D3" s="129">
        <f>IF(eggs!C2&gt;0,eggs!C2,"")</f>
        <v>67.3</v>
      </c>
      <c r="E3" s="98">
        <f>IF(eggs!C3&gt;0,eggs!C3,"")</f>
        <v>81.5</v>
      </c>
      <c r="F3" s="98">
        <f>IF(SUM(eggs!C4:C6)&gt;0,AVERAGE(eggs!C4:C6),"")</f>
        <v>4.733333333333333</v>
      </c>
      <c r="G3" s="98">
        <f>IF(SUM(eggs!C7:C9)&gt;0,AVERAGE(eggs!C7:C9),"")</f>
        <v>3.6666666666666665</v>
      </c>
      <c r="H3" s="132">
        <f>IF(SUM(eggs!C10:C12)&gt;0,AVERAGE(eggs!C10:C12),"")</f>
        <v>0.7742631993695822</v>
      </c>
      <c r="I3" s="98">
        <f>IF(SUM(eggs!C13:C15)&gt;0,AVERAGE(eggs!C13:C15),"")</f>
        <v>3.1666666666666665</v>
      </c>
      <c r="J3" s="98">
        <f>IF(eggs!C16&gt;0,eggs!C16,"")</f>
        <v>45</v>
      </c>
    </row>
    <row r="4" spans="1:10" ht="12.75">
      <c r="A4" s="92" t="str">
        <f>'individuals_stats (μm)'!A$2</f>
        <v>Dactylobiotus vulcanus</v>
      </c>
      <c r="B4" s="152" t="str">
        <f>'individuals_stats (μm)'!B$2</f>
        <v>Vanuatu.0</v>
      </c>
      <c r="C4" s="96">
        <f>eggs!D1</f>
        <v>3</v>
      </c>
      <c r="D4" s="129">
        <f>IF(eggs!D2&gt;0,eggs!D2,"")</f>
        <v>68.2</v>
      </c>
      <c r="E4" s="98">
        <f>IF(eggs!D3&gt;0,eggs!D3,"")</f>
        <v>74.4</v>
      </c>
      <c r="F4" s="98">
        <f>IF(SUM(eggs!D4:D6)&gt;0,AVERAGE(eggs!D4:D6),"")</f>
        <v>4.266666666666667</v>
      </c>
      <c r="G4" s="98">
        <f>IF(SUM(eggs!D7:D9)&gt;0,AVERAGE(eggs!D7:D9),"")</f>
        <v>3.766666666666667</v>
      </c>
      <c r="H4" s="132">
        <f>IF(SUM(eggs!D10:D12)&gt;0,AVERAGE(eggs!D10:D12),"")</f>
        <v>0.8869588617759142</v>
      </c>
      <c r="I4" s="98">
        <f>IF(SUM(eggs!D13:D15)&gt;0,AVERAGE(eggs!D13:D15),"")</f>
        <v>2.466666666666667</v>
      </c>
      <c r="J4" s="98">
        <f>IF(eggs!D16&gt;0,eggs!D16,"")</f>
        <v>44</v>
      </c>
    </row>
    <row r="5" spans="1:10" ht="12.75">
      <c r="A5" s="92" t="str">
        <f>'individuals_stats (μm)'!A$2</f>
        <v>Dactylobiotus vulcanus</v>
      </c>
      <c r="B5" s="152" t="str">
        <f>'individuals_stats (μm)'!B$2</f>
        <v>Vanuatu.0</v>
      </c>
      <c r="C5" s="96">
        <f>eggs!E1</f>
        <v>4</v>
      </c>
      <c r="D5" s="129">
        <f>IF(eggs!E2&gt;0,eggs!E2,"")</f>
        <v>81.1</v>
      </c>
      <c r="E5" s="98">
        <f>IF(eggs!E3&gt;0,eggs!E3,"")</f>
        <v>88.3</v>
      </c>
      <c r="F5" s="98">
        <f>IF(SUM(eggs!E4:E6)&gt;0,AVERAGE(eggs!E4:E6),"")</f>
        <v>4.8999999999999995</v>
      </c>
      <c r="G5" s="98">
        <f>IF(SUM(eggs!E7:E9)&gt;0,AVERAGE(eggs!E7:E9),"")</f>
        <v>3.6</v>
      </c>
      <c r="H5" s="132">
        <f>IF(SUM(eggs!E10:E12)&gt;0,AVERAGE(eggs!E10:E12),"")</f>
        <v>0.7368616209586559</v>
      </c>
      <c r="I5" s="98">
        <f>IF(SUM(eggs!E13:E15)&gt;0,AVERAGE(eggs!E13:E15),"")</f>
        <v>2.9</v>
      </c>
      <c r="J5" s="98">
        <f>IF(eggs!E16&gt;0,eggs!E16,"")</f>
        <v>43</v>
      </c>
    </row>
    <row r="6" spans="1:10" ht="12.75">
      <c r="A6" s="92" t="str">
        <f>'individuals_stats (μm)'!A$2</f>
        <v>Dactylobiotus vulcanus</v>
      </c>
      <c r="B6" s="152" t="str">
        <f>'individuals_stats (μm)'!B$2</f>
        <v>Vanuatu.0</v>
      </c>
      <c r="C6" s="96">
        <f>eggs!F1</f>
        <v>5</v>
      </c>
      <c r="D6" s="129">
        <f>IF(eggs!F2&gt;0,eggs!F2,"")</f>
        <v>64.3</v>
      </c>
      <c r="E6" s="98">
        <f>IF(eggs!F3&gt;0,eggs!F3,"")</f>
        <v>73</v>
      </c>
      <c r="F6" s="98">
        <f>IF(SUM(eggs!F4:F6)&gt;0,AVERAGE(eggs!F4:F6),"")</f>
        <v>3.6999999999999997</v>
      </c>
      <c r="G6" s="98">
        <f>IF(SUM(eggs!F7:F9)&gt;0,AVERAGE(eggs!F7:F9),"")</f>
        <v>3.5</v>
      </c>
      <c r="H6" s="132">
        <f>IF(SUM(eggs!F10:F12)&gt;0,AVERAGE(eggs!F10:F12),"")</f>
        <v>0.9482559482559482</v>
      </c>
      <c r="I6" s="98">
        <f>IF(SUM(eggs!F13:F15)&gt;0,AVERAGE(eggs!F13:F15),"")</f>
        <v>2.9333333333333336</v>
      </c>
      <c r="J6" s="98">
        <f>IF(eggs!F16&gt;0,eggs!F16,"")</f>
        <v>41</v>
      </c>
    </row>
    <row r="7" spans="1:10" ht="12.75">
      <c r="A7" s="92" t="str">
        <f>'individuals_stats (μm)'!A$2</f>
        <v>Dactylobiotus vulcanus</v>
      </c>
      <c r="B7" s="152" t="str">
        <f>'individuals_stats (μm)'!B$2</f>
        <v>Vanuatu.0</v>
      </c>
      <c r="C7" s="96">
        <f>eggs!G1</f>
        <v>6</v>
      </c>
      <c r="D7" s="129">
        <f>IF(eggs!G2&gt;0,eggs!G2,"")</f>
        <v>77.6</v>
      </c>
      <c r="E7" s="98">
        <f>IF(eggs!G3&gt;0,eggs!G3,"")</f>
        <v>89.5</v>
      </c>
      <c r="F7" s="98">
        <f>IF(SUM(eggs!G4:G6)&gt;0,AVERAGE(eggs!G4:G6),"")</f>
        <v>4.466666666666667</v>
      </c>
      <c r="G7" s="98">
        <f>IF(SUM(eggs!G7:G9)&gt;0,AVERAGE(eggs!G7:G9),"")</f>
        <v>3.6</v>
      </c>
      <c r="H7" s="132">
        <f>IF(SUM(eggs!G10:G12)&gt;0,AVERAGE(eggs!G10:G12),"")</f>
        <v>0.8135942522215919</v>
      </c>
      <c r="I7" s="98">
        <f>IF(SUM(eggs!G13:G15)&gt;0,AVERAGE(eggs!G13:G15),"")</f>
        <v>3.1999999999999997</v>
      </c>
      <c r="J7" s="98">
        <f>IF(eggs!G16&gt;0,eggs!G16,"")</f>
        <v>43</v>
      </c>
    </row>
    <row r="8" spans="1:10" ht="12.75">
      <c r="A8" s="92" t="str">
        <f>'individuals_stats (μm)'!A$2</f>
        <v>Dactylobiotus vulcanus</v>
      </c>
      <c r="B8" s="152" t="str">
        <f>'individuals_stats (μm)'!B$2</f>
        <v>Vanuatu.0</v>
      </c>
      <c r="C8" s="96">
        <f>eggs!H1</f>
        <v>7</v>
      </c>
      <c r="D8" s="129">
        <f>IF(eggs!H2&gt;0,eggs!H2,"")</f>
        <v>69.6</v>
      </c>
      <c r="E8" s="98">
        <f>IF(eggs!H3&gt;0,eggs!H3,"")</f>
        <v>76.4</v>
      </c>
      <c r="F8" s="98">
        <f>IF(SUM(eggs!H4:H6)&gt;0,AVERAGE(eggs!H4:H6),"")</f>
        <v>3.6999999999999997</v>
      </c>
      <c r="G8" s="98">
        <f>IF(SUM(eggs!H7:H9)&gt;0,AVERAGE(eggs!H7:H9),"")</f>
        <v>3.1666666666666665</v>
      </c>
      <c r="H8" s="132">
        <f>IF(SUM(eggs!H10:H12)&gt;0,AVERAGE(eggs!H10:H12),"")</f>
        <v>0.8560545839957605</v>
      </c>
      <c r="I8" s="98">
        <f>IF(SUM(eggs!H13:H15)&gt;0,AVERAGE(eggs!H13:H15),"")</f>
        <v>2.6666666666666665</v>
      </c>
      <c r="J8" s="98">
        <f>IF(eggs!H16&gt;0,eggs!H16,"")</f>
        <v>45</v>
      </c>
    </row>
    <row r="9" spans="1:10" ht="12.75">
      <c r="A9" s="92" t="str">
        <f>'individuals_stats (μm)'!A$2</f>
        <v>Dactylobiotus vulcanus</v>
      </c>
      <c r="B9" s="152" t="str">
        <f>'individuals_stats (μm)'!B$2</f>
        <v>Vanuatu.0</v>
      </c>
      <c r="C9" s="96">
        <f>eggs!I1</f>
        <v>8</v>
      </c>
      <c r="D9" s="129">
        <f>IF(eggs!I2&gt;0,eggs!I2,"")</f>
        <v>71.4</v>
      </c>
      <c r="E9" s="98">
        <f>IF(eggs!I3&gt;0,eggs!I3,"")</f>
        <v>81.2</v>
      </c>
      <c r="F9" s="98">
        <f>IF(SUM(eggs!I4:I6)&gt;0,AVERAGE(eggs!I4:I6),"")</f>
        <v>4.6000000000000005</v>
      </c>
      <c r="G9" s="98">
        <f>IF(SUM(eggs!I7:I9)&gt;0,AVERAGE(eggs!I7:I9),"")</f>
        <v>3.966666666666667</v>
      </c>
      <c r="H9" s="132">
        <f>IF(SUM(eggs!I10:I12)&gt;0,AVERAGE(eggs!I10:I12),"")</f>
        <v>0.8635058661145618</v>
      </c>
      <c r="I9" s="98">
        <f>IF(SUM(eggs!I13:I15)&gt;0,AVERAGE(eggs!I13:I15),"")</f>
        <v>2.2666666666666666</v>
      </c>
      <c r="J9" s="98">
        <f>IF(eggs!I16&gt;0,eggs!I16,"")</f>
        <v>46</v>
      </c>
    </row>
    <row r="10" spans="1:10" ht="12.75">
      <c r="A10" s="92" t="str">
        <f>'individuals_stats (μm)'!A$2</f>
        <v>Dactylobiotus vulcanus</v>
      </c>
      <c r="B10" s="152" t="str">
        <f>'individuals_stats (μm)'!B$2</f>
        <v>Vanuatu.0</v>
      </c>
      <c r="C10" s="96">
        <f>eggs!J1</f>
        <v>9</v>
      </c>
      <c r="D10" s="129">
        <f>IF(eggs!J2&gt;0,eggs!J2,"")</f>
        <v>74</v>
      </c>
      <c r="E10" s="98">
        <f>IF(eggs!J3&gt;0,eggs!J3,"")</f>
        <v>83</v>
      </c>
      <c r="F10" s="98">
        <f>IF(SUM(eggs!J4:J6)&gt;0,AVERAGE(eggs!J4:J6),"")</f>
        <v>4.266666666666667</v>
      </c>
      <c r="G10" s="98">
        <f>IF(SUM(eggs!J7:J9)&gt;0,AVERAGE(eggs!J7:J9),"")</f>
        <v>3.733333333333333</v>
      </c>
      <c r="H10" s="132">
        <f>IF(SUM(eggs!J10:J12)&gt;0,AVERAGE(eggs!J10:J12),"")</f>
        <v>0.8733766233766233</v>
      </c>
      <c r="I10" s="98">
        <f>IF(SUM(eggs!J13:J15)&gt;0,AVERAGE(eggs!J13:J15),"")</f>
        <v>2.8333333333333335</v>
      </c>
      <c r="J10" s="98">
        <f>IF(eggs!J16&gt;0,eggs!J16,"")</f>
        <v>44</v>
      </c>
    </row>
    <row r="11" spans="1:10" ht="12.75">
      <c r="A11" s="92" t="str">
        <f>'individuals_stats (μm)'!A$2</f>
        <v>Dactylobiotus vulcanus</v>
      </c>
      <c r="B11" s="152" t="str">
        <f>'individuals_stats (μm)'!B$2</f>
        <v>Vanuatu.0</v>
      </c>
      <c r="C11" s="96">
        <f>eggs!K1</f>
        <v>10</v>
      </c>
      <c r="D11" s="129">
        <f>IF(eggs!K2&gt;0,eggs!K2,"")</f>
        <v>74.5</v>
      </c>
      <c r="E11" s="98">
        <f>IF(eggs!K3&gt;0,eggs!K3,"")</f>
        <v>84.3</v>
      </c>
      <c r="F11" s="98">
        <f>IF(SUM(eggs!K4:K6)&gt;0,AVERAGE(eggs!K4:K6),"")</f>
        <v>4.8</v>
      </c>
      <c r="G11" s="98">
        <f>IF(SUM(eggs!K7:K9)&gt;0,AVERAGE(eggs!K7:K9),"")</f>
        <v>4.066666666666666</v>
      </c>
      <c r="H11" s="132">
        <f>IF(SUM(eggs!K10:K12)&gt;0,AVERAGE(eggs!K10:K12),"")</f>
        <v>0.8478361041386252</v>
      </c>
      <c r="I11" s="98">
        <f>IF(SUM(eggs!K13:K15)&gt;0,AVERAGE(eggs!K13:K15),"")</f>
        <v>3.1</v>
      </c>
      <c r="J11" s="98">
        <f>IF(eggs!K16&gt;0,eggs!K16,"")</f>
        <v>41</v>
      </c>
    </row>
    <row r="12" spans="1:10" ht="12.75">
      <c r="A12" s="92" t="str">
        <f>'individuals_stats (μm)'!A$2</f>
        <v>Dactylobiotus vulcanus</v>
      </c>
      <c r="B12" s="152" t="str">
        <f>'individuals_stats (μm)'!B$2</f>
        <v>Vanuatu.0</v>
      </c>
      <c r="C12" s="96">
        <f>eggs!L1</f>
        <v>11</v>
      </c>
      <c r="D12" s="129">
        <f>IF(eggs!L2&gt;0,eggs!L2,"")</f>
      </c>
      <c r="E12" s="98">
        <f>IF(eggs!L3&gt;0,eggs!L3,"")</f>
      </c>
      <c r="F12" s="98">
        <f>IF(SUM(eggs!L4:L6)&gt;0,AVERAGE(eggs!L4:L6),"")</f>
      </c>
      <c r="G12" s="98">
        <f>IF(SUM(eggs!L7:L9)&gt;0,AVERAGE(eggs!L7:L9),"")</f>
      </c>
      <c r="H12" s="132">
        <f>IF(SUM(eggs!L10:L12)&gt;0,AVERAGE(eggs!L10:L12),"")</f>
      </c>
      <c r="I12" s="98">
        <f>IF(SUM(eggs!L13:L15)&gt;0,AVERAGE(eggs!L13:L15),"")</f>
      </c>
      <c r="J12" s="98">
        <f>IF(eggs!L16&gt;0,eggs!L16,"")</f>
      </c>
    </row>
    <row r="13" spans="1:10" ht="12.75">
      <c r="A13" s="92" t="str">
        <f>'individuals_stats (μm)'!A$2</f>
        <v>Dactylobiotus vulcanus</v>
      </c>
      <c r="B13" s="152" t="str">
        <f>'individuals_stats (μm)'!B$2</f>
        <v>Vanuatu.0</v>
      </c>
      <c r="C13" s="96">
        <f>eggs!M1</f>
        <v>12</v>
      </c>
      <c r="D13" s="129">
        <f>IF(eggs!M2&gt;0,eggs!M2,"")</f>
      </c>
      <c r="E13" s="98">
        <f>IF(eggs!M3&gt;0,eggs!M3,"")</f>
      </c>
      <c r="F13" s="98">
        <f>IF(SUM(eggs!M4:M6)&gt;0,AVERAGE(eggs!M4:M6),"")</f>
      </c>
      <c r="G13" s="98">
        <f>IF(SUM(eggs!M7:M9)&gt;0,AVERAGE(eggs!M7:M9),"")</f>
      </c>
      <c r="H13" s="132">
        <f>IF(SUM(eggs!M10:M12)&gt;0,AVERAGE(eggs!M10:M12),"")</f>
      </c>
      <c r="I13" s="98">
        <f>IF(SUM(eggs!M13:M15)&gt;0,AVERAGE(eggs!M13:M15),"")</f>
      </c>
      <c r="J13" s="98">
        <f>IF(eggs!M16&gt;0,eggs!M16,"")</f>
      </c>
    </row>
    <row r="14" spans="1:10" ht="12.75">
      <c r="A14" s="92" t="str">
        <f>'individuals_stats (μm)'!A$2</f>
        <v>Dactylobiotus vulcanus</v>
      </c>
      <c r="B14" s="152" t="str">
        <f>'individuals_stats (μm)'!B$2</f>
        <v>Vanuatu.0</v>
      </c>
      <c r="C14" s="96">
        <f>eggs!N1</f>
        <v>13</v>
      </c>
      <c r="D14" s="129">
        <f>IF(eggs!N2&gt;0,eggs!N2,"")</f>
      </c>
      <c r="E14" s="98">
        <f>IF(eggs!N3&gt;0,eggs!N3,"")</f>
      </c>
      <c r="F14" s="98">
        <f>IF(SUM(eggs!N4:N6)&gt;0,AVERAGE(eggs!N4:N6),"")</f>
      </c>
      <c r="G14" s="98">
        <f>IF(SUM(eggs!N7:N9)&gt;0,AVERAGE(eggs!N7:N9),"")</f>
      </c>
      <c r="H14" s="132">
        <f>IF(SUM(eggs!N10:N12)&gt;0,AVERAGE(eggs!N10:N12),"")</f>
      </c>
      <c r="I14" s="98">
        <f>IF(SUM(eggs!N13:N15)&gt;0,AVERAGE(eggs!N13:N15),"")</f>
      </c>
      <c r="J14" s="98">
        <f>IF(eggs!N16&gt;0,eggs!N16,"")</f>
      </c>
    </row>
    <row r="15" spans="1:10" ht="12.75">
      <c r="A15" s="92" t="str">
        <f>'individuals_stats (μm)'!A$2</f>
        <v>Dactylobiotus vulcanus</v>
      </c>
      <c r="B15" s="152" t="str">
        <f>'individuals_stats (μm)'!B$2</f>
        <v>Vanuatu.0</v>
      </c>
      <c r="C15" s="96">
        <f>eggs!O1</f>
        <v>14</v>
      </c>
      <c r="D15" s="129">
        <f>IF(eggs!O2&gt;0,eggs!O2,"")</f>
      </c>
      <c r="E15" s="98">
        <f>IF(eggs!O3&gt;0,eggs!O3,"")</f>
      </c>
      <c r="F15" s="98">
        <f>IF(SUM(eggs!O4:O6)&gt;0,AVERAGE(eggs!O4:O6),"")</f>
      </c>
      <c r="G15" s="98">
        <f>IF(SUM(eggs!O7:O9)&gt;0,AVERAGE(eggs!O7:O9),"")</f>
      </c>
      <c r="H15" s="132">
        <f>IF(SUM(eggs!O10:O12)&gt;0,AVERAGE(eggs!O10:O12),"")</f>
      </c>
      <c r="I15" s="98">
        <f>IF(SUM(eggs!O13:O15)&gt;0,AVERAGE(eggs!O13:O15),"")</f>
      </c>
      <c r="J15" s="98">
        <f>IF(eggs!O16&gt;0,eggs!O16,"")</f>
      </c>
    </row>
    <row r="16" spans="1:10" ht="12.75">
      <c r="A16" s="92" t="str">
        <f>'individuals_stats (μm)'!A$2</f>
        <v>Dactylobiotus vulcanus</v>
      </c>
      <c r="B16" s="152" t="str">
        <f>'individuals_stats (μm)'!B$2</f>
        <v>Vanuatu.0</v>
      </c>
      <c r="C16" s="96">
        <f>eggs!P1</f>
        <v>15</v>
      </c>
      <c r="D16" s="129">
        <f>IF(eggs!P2&gt;0,eggs!P2,"")</f>
      </c>
      <c r="E16" s="98">
        <f>IF(eggs!P3&gt;0,eggs!P3,"")</f>
      </c>
      <c r="F16" s="98">
        <f>IF(SUM(eggs!P4:P6)&gt;0,AVERAGE(eggs!P4:P6),"")</f>
      </c>
      <c r="G16" s="98">
        <f>IF(SUM(eggs!P7:P9)&gt;0,AVERAGE(eggs!P7:P9),"")</f>
      </c>
      <c r="H16" s="132">
        <f>IF(SUM(eggs!P10:P12)&gt;0,AVERAGE(eggs!P10:P12),"")</f>
      </c>
      <c r="I16" s="98">
        <f>IF(SUM(eggs!P13:P15)&gt;0,AVERAGE(eggs!P13:P15),"")</f>
      </c>
      <c r="J16" s="98">
        <f>IF(eggs!P16&gt;0,eggs!P16,"")</f>
      </c>
    </row>
    <row r="18" spans="6:7" ht="12.75">
      <c r="F18" s="130"/>
      <c r="G18" s="131"/>
    </row>
    <row r="19" ht="12.75">
      <c r="G19" s="131"/>
    </row>
  </sheetData>
  <sheetProtection/>
  <printOptions/>
  <pageMargins left="0.7" right="0.7" top="0.75" bottom="0.75" header="0.3" footer="0.3"/>
  <pageSetup horizontalDpi="1200" verticalDpi="1200" orientation="portrait" paperSize="9" r:id="rId1"/>
  <ignoredErrors>
    <ignoredError sqref="E3:E16" formula="1"/>
    <ignoredError sqref="F2:G16 I2:I1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Macrobiotoidea (ver. 1.0)</dc:title>
  <dc:subject/>
  <dc:creator>Łukasz Michalczyk (LM@tardigrada.net)</dc:creator>
  <cp:keywords>Tardigrada Macrobiotoidea morphometry</cp:keywords>
  <dc:description/>
  <cp:lastModifiedBy>BIO</cp:lastModifiedBy>
  <cp:lastPrinted>2003-07-11T12:21:57Z</cp:lastPrinted>
  <dcterms:created xsi:type="dcterms:W3CDTF">2003-07-11T12:08:32Z</dcterms:created>
  <dcterms:modified xsi:type="dcterms:W3CDTF">2012-08-05T14:58:07Z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