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1"/>
  </bookViews>
  <sheets>
    <sheet name="instructions" sheetId="1" r:id="rId1"/>
    <sheet name="females" sheetId="2" r:id="rId2"/>
    <sheet name="females_stats (μm)" sheetId="3" r:id="rId3"/>
    <sheet name="females_stats (pt)" sheetId="4" r:id="rId4"/>
  </sheets>
  <definedNames/>
  <calcPr fullCalcOnLoad="1"/>
</workbook>
</file>

<file path=xl/sharedStrings.xml><?xml version="1.0" encoding="utf-8"?>
<sst xmlns="http://schemas.openxmlformats.org/spreadsheetml/2006/main" count="208" uniqueCount="77">
  <si>
    <t>MEAN</t>
  </si>
  <si>
    <t>SD</t>
  </si>
  <si>
    <t>N</t>
  </si>
  <si>
    <t>Eyes</t>
  </si>
  <si>
    <t>pt</t>
  </si>
  <si>
    <t>µm</t>
  </si>
  <si>
    <t>–</t>
  </si>
  <si>
    <t>SPECIMEN</t>
  </si>
  <si>
    <t>CHARACTER</t>
  </si>
  <si>
    <t>RANGE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</si>
  <si>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</si>
  <si>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</si>
  <si>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</si>
  <si>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</si>
  <si>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</si>
  <si>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</si>
  <si>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</si>
  <si>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</si>
  <si>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</si>
  <si>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</si>
  <si>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</si>
  <si>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</si>
  <si>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</si>
  <si>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</si>
  <si>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</si>
  <si>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</si>
  <si>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</si>
  <si>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</si>
  <si>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</si>
  <si>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</si>
  <si>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</si>
  <si>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</si>
  <si>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</si>
  <si>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</si>
  <si>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</si>
  <si>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</si>
  <si>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</si>
  <si>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</si>
  <si>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</si>
  <si>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</si>
  <si>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</si>
  <si>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</si>
  <si>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</si>
  <si>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</si>
  <si>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</si>
  <si>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Both "females" and "males" sheets automatically calculate basic statistics (number of measurements, range, mean and SD). The table with these statistics is placed after the last (15th) specimen. The summary table can be then copied and pasted directly to MS Word.</t>
  </si>
  <si>
    <t>Copyright by Łukasz Michalczyk. Enquires and suggestions: LM@tardigrada.net</t>
  </si>
  <si>
    <r>
      <t xml:space="preserve">This is a morphometric template for species of the Tardigrada Order </t>
    </r>
    <r>
      <rPr>
        <b/>
        <sz val="12"/>
        <rFont val="Calibri"/>
        <family val="2"/>
      </rPr>
      <t>Apochela.</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</si>
  <si>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</si>
  <si>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r>
      <t xml:space="preserve">This template can be freely used but each published use must be credited as </t>
    </r>
    <r>
      <rPr>
        <b/>
        <sz val="12"/>
        <rFont val="Calibri"/>
        <family val="2"/>
      </rPr>
      <t>Morphometric data were handled using the Apochela ver. 1.0 template available from the Tardigrada Register (www.tardigrada.net/register).</t>
    </r>
  </si>
  <si>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</si>
  <si>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</si>
  <si>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</si>
  <si>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Milnesium tardigradum</t>
  </si>
  <si>
    <t>Species</t>
  </si>
  <si>
    <t>Population</t>
  </si>
  <si>
    <t>Poland.1</t>
  </si>
  <si>
    <t>Claw 1 external primary branch</t>
  </si>
  <si>
    <t>Claw 1 external base + secondary branch</t>
  </si>
  <si>
    <t>Claw 1 internal primary branch</t>
  </si>
  <si>
    <t>Claw 1 internal base + secondary branch</t>
  </si>
  <si>
    <t>Claw 1 internal spur</t>
  </si>
  <si>
    <t>Claw 2 external primary branch</t>
  </si>
  <si>
    <t>Claw 2 external base + secondary branch</t>
  </si>
  <si>
    <t>Claw 2 internal primary branch</t>
  </si>
  <si>
    <t>Claw 2 internal base + secondary branch</t>
  </si>
  <si>
    <t>Claw 2 internal spur</t>
  </si>
  <si>
    <t>Claw 3 external primary branch</t>
  </si>
  <si>
    <t>Claw 3 external base + secondary branch</t>
  </si>
  <si>
    <t>Claw 3 internal primary branch</t>
  </si>
  <si>
    <t>Claw 3 internal base + secondary branch</t>
  </si>
  <si>
    <t>Claw 3 internal spur</t>
  </si>
  <si>
    <t>Claw 4 anterior primary branch</t>
  </si>
  <si>
    <t>Claw 4 anterior base + secondary branch</t>
  </si>
  <si>
    <t>Claw 4 anterior spur</t>
  </si>
  <si>
    <t>Claw 4 posterior primary branch</t>
  </si>
  <si>
    <t>Claw 4 posterior base + secondary branch</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</si>
</sst>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7">
    <font>
      <sz val="10"/>
      <name val="Arial CE"/>
      <family val="0"/>
    </font>
    <font>
      <sz val="11"/>
      <color indexed="8"/>
      <name val="Calibri"/>
      <family val="2"/>
    </font>
    <font>
      <sz val="8"/>
      <name val="Arial CE"/>
      <family val="0"/>
    </font>
    <font>
      <b/>
      <sz val="10"/>
      <name val="Arial CE"/>
      <family val="0"/>
    </font>
    <font>
      <i/>
      <sz val="10"/>
      <name val="Arial CE"/>
      <family val="0"/>
    </font>
    <font>
      <b/>
      <sz val="12"/>
      <name val="Calibri"/>
      <family val="2"/>
    </font>
    <font>
      <sz val="12"/>
      <name val="Calibri"/>
      <family val="2"/>
    </font>
    <font>
      <i/>
      <sz val="12"/>
      <name val="Calibri"/>
      <family val="2"/>
    </font>
    <font>
      <sz val="10"/>
      <name val="Calibri"/>
      <family val="2"/>
    </font>
    <font>
      <sz val="11"/>
      <color indexed="49"/>
      <name val="Calibri"/>
      <family val="2"/>
    </font>
    <font>
      <sz val="11"/>
      <color indexed="20"/>
      <name val="Calibri"/>
      <family val="2"/>
    </font>
    <font>
      <b/>
      <sz val="11"/>
      <color indexed="52"/>
      <name val="Calibri"/>
      <family val="2"/>
    </font>
    <font>
      <b/>
      <sz val="11"/>
      <color indexed="49"/>
      <name val="Calibri"/>
      <family val="2"/>
    </font>
    <font>
      <i/>
      <sz val="11"/>
      <color indexed="23"/>
      <name val="Calibri"/>
      <family val="2"/>
    </font>
    <font>
      <u val="single"/>
      <sz val="10"/>
      <color indexed="20"/>
      <name val="Arial CE"/>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CE"/>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Calibri"/>
      <family val="2"/>
    </font>
    <font>
      <b/>
      <i/>
      <sz val="10"/>
      <name val="Calibri"/>
      <family val="2"/>
    </font>
    <font>
      <i/>
      <sz val="10"/>
      <name val="Calibri"/>
      <family val="2"/>
    </font>
    <font>
      <i/>
      <sz val="10"/>
      <color indexed="12"/>
      <name val="Calibri"/>
      <family val="2"/>
    </font>
    <font>
      <b/>
      <sz val="12"/>
      <color indexed="10"/>
      <name val="Calibri"/>
      <family val="2"/>
    </font>
    <font>
      <sz val="10"/>
      <color indexed="17"/>
      <name val="Calibri"/>
      <family val="2"/>
    </font>
    <font>
      <b/>
      <sz val="1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CE"/>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CC"/>
      <name val="Calibri"/>
      <family val="2"/>
    </font>
    <font>
      <b/>
      <sz val="12"/>
      <color rgb="FFFF0000"/>
      <name val="Calibri"/>
      <family val="2"/>
    </font>
    <font>
      <sz val="10"/>
      <color rgb="FF008000"/>
      <name val="Calibri"/>
      <family val="2"/>
    </font>
    <font>
      <b/>
      <sz val="14"/>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double"/>
      <top/>
      <bottom style="thin"/>
    </border>
    <border>
      <left/>
      <right style="thin"/>
      <top/>
      <bottom/>
    </border>
    <border>
      <left/>
      <right style="double"/>
      <top/>
      <bottom/>
    </border>
    <border>
      <left/>
      <right/>
      <top/>
      <bottom style="medium"/>
    </border>
    <border>
      <left/>
      <right style="double"/>
      <top/>
      <bottom style="medium"/>
    </border>
    <border>
      <left style="thin"/>
      <right style="thin"/>
      <top style="thin"/>
      <bottom style="thin"/>
    </border>
    <border>
      <left style="thin"/>
      <right/>
      <top style="thin"/>
      <bottom style="thin"/>
    </border>
    <border>
      <left/>
      <right style="thin"/>
      <top/>
      <bottom style="medium"/>
    </border>
    <border>
      <left/>
      <right style="thin"/>
      <top/>
      <bottom style="thin"/>
    </border>
    <border>
      <left style="thin"/>
      <right/>
      <top/>
      <bottom style="thin"/>
    </border>
    <border>
      <left style="thin"/>
      <right/>
      <top>
        <color indexed="63"/>
      </top>
      <bottom>
        <color indexed="63"/>
      </bottom>
    </border>
    <border>
      <left style="thin"/>
      <right/>
      <top/>
      <bottom style="medium"/>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right/>
      <top style="medium"/>
      <bottom/>
    </border>
    <border>
      <left/>
      <right style="double"/>
      <top style="medium"/>
      <bottom/>
    </border>
    <border>
      <left/>
      <right style="thin"/>
      <top style="medium"/>
      <bottom/>
    </border>
    <border>
      <left style="thin"/>
      <right/>
      <top style="thin"/>
      <bottom/>
    </border>
    <border>
      <left/>
      <right style="thin"/>
      <top style="thin"/>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27" fillId="0" borderId="10" xfId="0" applyFont="1" applyFill="1" applyBorder="1" applyAlignment="1">
      <alignment horizontal="center" vertical="center"/>
    </xf>
    <xf numFmtId="0" fontId="28" fillId="0" borderId="11" xfId="0" applyFont="1" applyFill="1" applyBorder="1" applyAlignment="1">
      <alignment horizontal="center" vertical="center"/>
    </xf>
    <xf numFmtId="164" fontId="8" fillId="0" borderId="0" xfId="0" applyNumberFormat="1" applyFont="1" applyFill="1" applyBorder="1" applyAlignment="1">
      <alignment horizontal="righ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left" vertical="center"/>
    </xf>
    <xf numFmtId="164" fontId="29" fillId="0" borderId="0" xfId="0" applyNumberFormat="1" applyFont="1" applyFill="1" applyBorder="1" applyAlignment="1">
      <alignment horizontal="center" vertical="center"/>
    </xf>
    <xf numFmtId="164" fontId="29" fillId="0" borderId="12" xfId="0" applyNumberFormat="1" applyFont="1" applyFill="1" applyBorder="1" applyAlignment="1">
      <alignment horizontal="center" vertical="center"/>
    </xf>
    <xf numFmtId="164" fontId="29" fillId="0" borderId="13"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164" fontId="8" fillId="0" borderId="14" xfId="0" applyNumberFormat="1" applyFont="1" applyFill="1" applyBorder="1" applyAlignment="1">
      <alignment horizontal="right" vertical="center"/>
    </xf>
    <xf numFmtId="164" fontId="8" fillId="0" borderId="14" xfId="0" applyNumberFormat="1" applyFont="1" applyFill="1" applyBorder="1" applyAlignment="1">
      <alignment horizontal="center" vertical="center"/>
    </xf>
    <xf numFmtId="164" fontId="8" fillId="0" borderId="14" xfId="0" applyNumberFormat="1" applyFont="1" applyFill="1" applyBorder="1" applyAlignment="1">
      <alignment horizontal="left" vertical="center"/>
    </xf>
    <xf numFmtId="164" fontId="29" fillId="0" borderId="14" xfId="0" applyNumberFormat="1" applyFont="1" applyFill="1" applyBorder="1" applyAlignment="1">
      <alignment horizontal="center" vertical="center"/>
    </xf>
    <xf numFmtId="164" fontId="29" fillId="0" borderId="15" xfId="0" applyNumberFormat="1" applyFont="1" applyFill="1" applyBorder="1" applyAlignment="1">
      <alignment horizontal="center" vertical="center"/>
    </xf>
    <xf numFmtId="0" fontId="8" fillId="0" borderId="0" xfId="0" applyFont="1" applyFill="1" applyBorder="1" applyAlignment="1">
      <alignment horizontal="center"/>
    </xf>
    <xf numFmtId="0" fontId="27" fillId="0" borderId="16" xfId="0" applyFont="1" applyFill="1" applyBorder="1" applyAlignment="1">
      <alignment horizontal="right"/>
    </xf>
    <xf numFmtId="0" fontId="27" fillId="0" borderId="16" xfId="0" applyFont="1" applyFill="1" applyBorder="1" applyAlignment="1">
      <alignment horizontal="left"/>
    </xf>
    <xf numFmtId="0" fontId="8" fillId="0" borderId="16" xfId="0" applyFont="1" applyFill="1" applyBorder="1" applyAlignment="1">
      <alignment horizontal="center"/>
    </xf>
    <xf numFmtId="0" fontId="8" fillId="0" borderId="17" xfId="0" applyFont="1" applyFill="1" applyBorder="1" applyAlignment="1">
      <alignment/>
    </xf>
    <xf numFmtId="164" fontId="8" fillId="0" borderId="16" xfId="0" applyNumberFormat="1" applyFont="1" applyFill="1" applyBorder="1" applyAlignment="1">
      <alignment horizontal="center"/>
    </xf>
    <xf numFmtId="0" fontId="8" fillId="0" borderId="13" xfId="0" applyFont="1" applyFill="1" applyBorder="1" applyAlignment="1">
      <alignment horizontal="left"/>
    </xf>
    <xf numFmtId="164" fontId="8" fillId="0" borderId="0" xfId="0" applyNumberFormat="1" applyFont="1" applyFill="1" applyBorder="1" applyAlignment="1">
      <alignment horizontal="center"/>
    </xf>
    <xf numFmtId="0" fontId="8" fillId="0" borderId="15" xfId="0" applyFont="1" applyFill="1" applyBorder="1" applyAlignment="1">
      <alignment horizontal="left"/>
    </xf>
    <xf numFmtId="0" fontId="8" fillId="0" borderId="18" xfId="0" applyFont="1" applyFill="1" applyBorder="1" applyAlignment="1">
      <alignment horizontal="center" vertical="center"/>
    </xf>
    <xf numFmtId="0" fontId="8" fillId="0" borderId="0" xfId="0" applyFont="1" applyFill="1" applyBorder="1" applyAlignment="1">
      <alignment horizontal="left"/>
    </xf>
    <xf numFmtId="0" fontId="53" fillId="0" borderId="16" xfId="0" applyFont="1" applyFill="1" applyBorder="1" applyAlignment="1">
      <alignment horizontal="center"/>
    </xf>
    <xf numFmtId="9" fontId="8" fillId="0" borderId="0" xfId="59" applyFont="1" applyFill="1" applyBorder="1" applyAlignment="1">
      <alignment horizontal="right" vertical="center"/>
    </xf>
    <xf numFmtId="9" fontId="8" fillId="0" borderId="0" xfId="59" applyFont="1" applyFill="1" applyBorder="1" applyAlignment="1">
      <alignment horizontal="center" vertical="center"/>
    </xf>
    <xf numFmtId="9" fontId="8" fillId="0" borderId="0" xfId="59" applyFont="1" applyFill="1" applyBorder="1" applyAlignment="1">
      <alignment horizontal="left" vertical="center"/>
    </xf>
    <xf numFmtId="0" fontId="8" fillId="0" borderId="16" xfId="0" applyFont="1" applyBorder="1" applyAlignment="1">
      <alignment vertical="top"/>
    </xf>
    <xf numFmtId="164" fontId="8" fillId="33" borderId="17" xfId="0" applyNumberFormat="1" applyFont="1" applyFill="1" applyBorder="1" applyAlignment="1">
      <alignment horizontal="center"/>
    </xf>
    <xf numFmtId="1" fontId="29" fillId="0" borderId="0" xfId="0" applyNumberFormat="1" applyFont="1" applyFill="1" applyBorder="1" applyAlignment="1">
      <alignment horizontal="right" vertical="center"/>
    </xf>
    <xf numFmtId="1" fontId="29" fillId="0" borderId="0" xfId="0" applyNumberFormat="1" applyFont="1" applyFill="1" applyBorder="1" applyAlignment="1">
      <alignment horizontal="center" vertical="center"/>
    </xf>
    <xf numFmtId="1" fontId="29" fillId="0" borderId="12" xfId="0" applyNumberFormat="1" applyFont="1" applyFill="1" applyBorder="1" applyAlignment="1">
      <alignment horizontal="left" vertical="center"/>
    </xf>
    <xf numFmtId="1" fontId="29" fillId="0" borderId="12"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1" fontId="8" fillId="0" borderId="16" xfId="0" applyNumberFormat="1" applyFont="1" applyFill="1" applyBorder="1" applyAlignment="1">
      <alignment horizontal="center"/>
    </xf>
    <xf numFmtId="1" fontId="53" fillId="0" borderId="16" xfId="0" applyNumberFormat="1" applyFont="1" applyFill="1" applyBorder="1" applyAlignment="1">
      <alignment horizontal="center"/>
    </xf>
    <xf numFmtId="1" fontId="8" fillId="0" borderId="0" xfId="0" applyNumberFormat="1" applyFont="1" applyFill="1" applyBorder="1" applyAlignment="1">
      <alignment horizontal="center"/>
    </xf>
    <xf numFmtId="1" fontId="8" fillId="0" borderId="13" xfId="0" applyNumberFormat="1" applyFont="1" applyFill="1" applyBorder="1" applyAlignment="1">
      <alignment horizontal="left"/>
    </xf>
    <xf numFmtId="1" fontId="8" fillId="0" borderId="12"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left" vertical="center"/>
    </xf>
    <xf numFmtId="0" fontId="28" fillId="0" borderId="19" xfId="0" applyFont="1" applyFill="1" applyBorder="1" applyAlignment="1">
      <alignment horizontal="center" vertical="center"/>
    </xf>
    <xf numFmtId="0" fontId="29" fillId="0" borderId="0" xfId="0" applyFont="1" applyFill="1" applyBorder="1" applyAlignment="1">
      <alignment horizontal="center"/>
    </xf>
    <xf numFmtId="0" fontId="27" fillId="0" borderId="20" xfId="0" applyFont="1" applyFill="1" applyBorder="1" applyAlignment="1">
      <alignment horizontal="center" vertical="center"/>
    </xf>
    <xf numFmtId="1" fontId="8" fillId="0" borderId="21" xfId="0" applyNumberFormat="1" applyFont="1" applyFill="1" applyBorder="1" applyAlignment="1">
      <alignment horizontal="center" vertical="center"/>
    </xf>
    <xf numFmtId="164" fontId="8" fillId="0" borderId="21" xfId="0" applyNumberFormat="1" applyFont="1" applyFill="1" applyBorder="1" applyAlignment="1">
      <alignment horizontal="center" vertical="center"/>
    </xf>
    <xf numFmtId="1" fontId="8" fillId="0" borderId="14"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29" fillId="0" borderId="0" xfId="0" applyNumberFormat="1" applyFont="1" applyFill="1" applyBorder="1" applyAlignment="1">
      <alignment horizontal="right" vertical="center"/>
    </xf>
    <xf numFmtId="164" fontId="29" fillId="0" borderId="12" xfId="0" applyNumberFormat="1" applyFont="1" applyFill="1" applyBorder="1" applyAlignment="1">
      <alignment horizontal="left" vertical="center"/>
    </xf>
    <xf numFmtId="9" fontId="8" fillId="0" borderId="21" xfId="59" applyFont="1" applyFill="1" applyBorder="1" applyAlignment="1">
      <alignment horizontal="center" vertical="center"/>
    </xf>
    <xf numFmtId="164" fontId="29" fillId="0" borderId="14" xfId="0" applyNumberFormat="1" applyFont="1" applyFill="1" applyBorder="1" applyAlignment="1">
      <alignment horizontal="right" vertical="center"/>
    </xf>
    <xf numFmtId="164" fontId="29" fillId="0" borderId="18" xfId="0" applyNumberFormat="1" applyFont="1" applyFill="1" applyBorder="1" applyAlignment="1">
      <alignment horizontal="left" vertical="center"/>
    </xf>
    <xf numFmtId="164" fontId="8" fillId="0" borderId="22" xfId="0" applyNumberFormat="1" applyFont="1" applyFill="1" applyBorder="1" applyAlignment="1">
      <alignment horizontal="center" vertical="center"/>
    </xf>
    <xf numFmtId="164" fontId="29" fillId="0" borderId="18"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0" fontId="4" fillId="0" borderId="16" xfId="0" applyFont="1" applyBorder="1" applyAlignment="1">
      <alignment horizontal="left" vertical="center" wrapText="1"/>
    </xf>
    <xf numFmtId="0" fontId="0" fillId="0" borderId="16" xfId="0" applyBorder="1" applyAlignment="1">
      <alignment horizontal="center" vertical="center"/>
    </xf>
    <xf numFmtId="1" fontId="3" fillId="0" borderId="16" xfId="0" applyNumberFormat="1" applyFont="1" applyBorder="1" applyAlignment="1">
      <alignment horizontal="center" vertical="center" wrapText="1"/>
    </xf>
    <xf numFmtId="1" fontId="0" fillId="0" borderId="16" xfId="0" applyNumberFormat="1" applyBorder="1" applyAlignment="1">
      <alignment horizontal="center" vertical="center" wrapText="1"/>
    </xf>
    <xf numFmtId="164" fontId="0" fillId="0" borderId="16" xfId="0" applyNumberFormat="1" applyBorder="1" applyAlignment="1">
      <alignment horizontal="center" vertical="center" wrapText="1"/>
    </xf>
    <xf numFmtId="164" fontId="0" fillId="0" borderId="16" xfId="0" applyNumberFormat="1" applyBorder="1" applyAlignment="1">
      <alignment horizontal="center" vertical="center"/>
    </xf>
    <xf numFmtId="9" fontId="0" fillId="0" borderId="16" xfId="59" applyFont="1" applyBorder="1" applyAlignment="1">
      <alignment horizontal="center" vertical="center" wrapText="1"/>
    </xf>
    <xf numFmtId="164" fontId="53" fillId="0" borderId="16" xfId="0" applyNumberFormat="1" applyFont="1" applyFill="1" applyBorder="1" applyAlignment="1">
      <alignment horizontal="center"/>
    </xf>
    <xf numFmtId="164" fontId="53" fillId="33" borderId="23" xfId="0" applyNumberFormat="1" applyFont="1" applyFill="1" applyBorder="1" applyAlignment="1">
      <alignment horizontal="center"/>
    </xf>
    <xf numFmtId="1" fontId="4" fillId="0" borderId="16"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6" xfId="0" applyNumberFormat="1" applyFont="1" applyBorder="1" applyAlignment="1">
      <alignment horizontal="center" vertical="center"/>
    </xf>
    <xf numFmtId="0" fontId="0" fillId="0" borderId="0" xfId="0" applyAlignment="1">
      <alignment vertical="top"/>
    </xf>
    <xf numFmtId="0" fontId="5" fillId="32" borderId="24" xfId="0" applyFont="1" applyFill="1" applyBorder="1" applyAlignment="1">
      <alignment horizontal="center" vertical="top" wrapText="1"/>
    </xf>
    <xf numFmtId="0" fontId="6" fillId="32" borderId="25" xfId="0" applyFont="1" applyFill="1" applyBorder="1" applyAlignment="1">
      <alignment horizontal="left" vertical="top" wrapText="1"/>
    </xf>
    <xf numFmtId="0" fontId="5" fillId="32" borderId="26" xfId="0" applyFont="1" applyFill="1" applyBorder="1" applyAlignment="1">
      <alignment horizontal="center" vertical="top" wrapText="1"/>
    </xf>
    <xf numFmtId="0" fontId="6" fillId="32" borderId="27" xfId="0" applyFont="1" applyFill="1" applyBorder="1" applyAlignment="1">
      <alignment horizontal="left" vertical="top" wrapText="1"/>
    </xf>
    <xf numFmtId="0" fontId="6" fillId="32" borderId="28" xfId="0" applyFont="1" applyFill="1" applyBorder="1" applyAlignment="1">
      <alignment horizontal="left" vertical="top" wrapText="1"/>
    </xf>
    <xf numFmtId="0" fontId="6" fillId="34" borderId="28" xfId="0" applyFont="1" applyFill="1" applyBorder="1" applyAlignment="1">
      <alignment horizontal="left" vertical="top" wrapText="1"/>
    </xf>
    <xf numFmtId="0" fontId="5" fillId="32" borderId="29" xfId="0" applyFont="1" applyFill="1" applyBorder="1" applyAlignment="1">
      <alignment horizontal="center" vertical="top" wrapText="1"/>
    </xf>
    <xf numFmtId="0" fontId="6" fillId="32" borderId="30" xfId="53" applyFont="1" applyFill="1" applyBorder="1" applyAlignment="1" applyProtection="1">
      <alignment horizontal="left" vertical="top" wrapText="1"/>
      <protection/>
    </xf>
    <xf numFmtId="0" fontId="54" fillId="34" borderId="26" xfId="0" applyFont="1" applyFill="1" applyBorder="1" applyAlignment="1">
      <alignment horizontal="center" vertical="top" wrapText="1"/>
    </xf>
    <xf numFmtId="9" fontId="55" fillId="0" borderId="16" xfId="59" applyFont="1" applyFill="1" applyBorder="1" applyAlignment="1">
      <alignment horizontal="center"/>
    </xf>
    <xf numFmtId="0" fontId="8" fillId="0" borderId="16" xfId="0" applyFont="1" applyFill="1" applyBorder="1" applyAlignment="1">
      <alignment horizontal="center" vertical="top" wrapText="1"/>
    </xf>
    <xf numFmtId="0" fontId="8" fillId="0" borderId="16" xfId="0" applyFont="1" applyBorder="1" applyAlignment="1">
      <alignment horizontal="center" vertical="top"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Alignment="1">
      <alignment horizontal="left" vertical="center" wrapText="1"/>
    </xf>
    <xf numFmtId="0" fontId="56" fillId="32" borderId="31" xfId="0" applyFont="1" applyFill="1" applyBorder="1" applyAlignment="1">
      <alignment horizontal="center" vertical="center" wrapText="1"/>
    </xf>
    <xf numFmtId="0" fontId="56" fillId="32" borderId="32" xfId="0"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16" xfId="0" applyFont="1" applyFill="1" applyBorder="1" applyAlignment="1">
      <alignment horizontal="center"/>
    </xf>
    <xf numFmtId="0" fontId="27" fillId="0" borderId="34"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7" xfId="0" applyFont="1" applyFill="1" applyBorder="1" applyAlignment="1">
      <alignment horizontal="center" vertical="center"/>
    </xf>
    <xf numFmtId="1" fontId="27" fillId="0" borderId="16" xfId="0" applyNumberFormat="1" applyFont="1" applyFill="1" applyBorder="1" applyAlignment="1">
      <alignment horizontal="center"/>
    </xf>
    <xf numFmtId="0" fontId="8" fillId="0" borderId="3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Apochela%20ver.%20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zoomScalePageLayoutView="0" workbookViewId="0" topLeftCell="A1">
      <selection activeCell="B2" sqref="B2:C2"/>
    </sheetView>
  </sheetViews>
  <sheetFormatPr defaultColWidth="9.00390625" defaultRowHeight="12.75"/>
  <cols>
    <col min="1" max="1" width="3.00390625" style="0" customWidth="1"/>
    <col min="2" max="2" width="3.75390625" style="76" customWidth="1"/>
    <col min="3" max="3" width="115.75390625" style="0" customWidth="1"/>
  </cols>
  <sheetData>
    <row r="1" ht="13.5" thickBot="1"/>
    <row r="2" spans="2:3" ht="19.5" thickBot="1">
      <c r="B2" s="92" t="s">
        <v>43</v>
      </c>
      <c r="C2" s="93"/>
    </row>
    <row r="3" spans="2:3" ht="15.75">
      <c r="B3" s="77">
        <v>1</v>
      </c>
      <c r="C3" s="78" t="s">
        <v>47</v>
      </c>
    </row>
    <row r="4" spans="2:3" ht="63">
      <c r="B4" s="79">
        <v>2</v>
      </c>
      <c r="C4" s="80" t="s">
        <v>50</v>
      </c>
    </row>
    <row r="5" spans="2:3" ht="47.25">
      <c r="B5" s="77">
        <v>3</v>
      </c>
      <c r="C5" s="80" t="s">
        <v>45</v>
      </c>
    </row>
    <row r="6" spans="2:3" ht="47.25">
      <c r="B6" s="79">
        <v>4</v>
      </c>
      <c r="C6" s="80" t="s">
        <v>52</v>
      </c>
    </row>
    <row r="7" spans="2:3" ht="31.5">
      <c r="B7" s="77">
        <v>5</v>
      </c>
      <c r="C7" s="80" t="s">
        <v>51</v>
      </c>
    </row>
    <row r="8" spans="2:3" ht="31.5">
      <c r="B8" s="79">
        <v>6</v>
      </c>
      <c r="C8" s="80" t="s">
        <v>44</v>
      </c>
    </row>
    <row r="9" spans="2:3" ht="31.5">
      <c r="B9" s="77">
        <v>7</v>
      </c>
      <c r="C9" s="81" t="s">
        <v>48</v>
      </c>
    </row>
    <row r="10" spans="2:3" ht="31.5">
      <c r="B10" s="85">
        <v>8</v>
      </c>
      <c r="C10" s="82" t="s">
        <v>49</v>
      </c>
    </row>
    <row r="11" spans="2:3" ht="16.5" thickBot="1">
      <c r="B11" s="83">
        <v>9</v>
      </c>
      <c r="C11" s="84" t="s">
        <v>46</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sheetPr>
    <tabColor rgb="FFFF0000"/>
  </sheetPr>
  <dimension ref="A1:AT54"/>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00390625" defaultRowHeight="12.75"/>
  <cols>
    <col min="1" max="1" width="31.125" style="16" bestFit="1" customWidth="1"/>
    <col min="2" max="31" width="6.75390625" style="16" customWidth="1"/>
    <col min="32" max="32" width="2.875" style="16" customWidth="1"/>
    <col min="33" max="33" width="31.125" style="16" bestFit="1" customWidth="1"/>
    <col min="34" max="34" width="3.125" style="16" bestFit="1" customWidth="1"/>
    <col min="35" max="35" width="6.875" style="16" bestFit="1" customWidth="1"/>
    <col min="36" max="36" width="2.375" style="16" customWidth="1"/>
    <col min="37" max="37" width="6.875" style="16" bestFit="1" customWidth="1"/>
    <col min="38" max="38" width="7.375" style="16" bestFit="1" customWidth="1"/>
    <col min="39" max="39" width="2.375" style="47" customWidth="1"/>
    <col min="40" max="40" width="7.375" style="16" bestFit="1" customWidth="1"/>
    <col min="41" max="41" width="7.625" style="16" bestFit="1" customWidth="1"/>
    <col min="42" max="42" width="7.375" style="47" bestFit="1" customWidth="1"/>
    <col min="43" max="43" width="7.625" style="16" bestFit="1" customWidth="1"/>
    <col min="44" max="44" width="7.25390625" style="47" bestFit="1" customWidth="1"/>
    <col min="45" max="16384" width="9.125" style="16" customWidth="1"/>
  </cols>
  <sheetData>
    <row r="1" spans="1:44" ht="12.75">
      <c r="A1" s="17" t="s">
        <v>7</v>
      </c>
      <c r="B1" s="107">
        <v>1</v>
      </c>
      <c r="C1" s="107"/>
      <c r="D1" s="107">
        <v>2</v>
      </c>
      <c r="E1" s="107"/>
      <c r="F1" s="107">
        <v>3</v>
      </c>
      <c r="G1" s="107"/>
      <c r="H1" s="107">
        <v>4</v>
      </c>
      <c r="I1" s="107"/>
      <c r="J1" s="107">
        <v>5</v>
      </c>
      <c r="K1" s="107"/>
      <c r="L1" s="107">
        <v>6</v>
      </c>
      <c r="M1" s="107"/>
      <c r="N1" s="107">
        <v>7</v>
      </c>
      <c r="O1" s="107"/>
      <c r="P1" s="107">
        <v>8</v>
      </c>
      <c r="Q1" s="107"/>
      <c r="R1" s="107">
        <v>9</v>
      </c>
      <c r="S1" s="107"/>
      <c r="T1" s="107">
        <v>10</v>
      </c>
      <c r="U1" s="107"/>
      <c r="V1" s="107">
        <v>11</v>
      </c>
      <c r="W1" s="107"/>
      <c r="X1" s="100">
        <v>12</v>
      </c>
      <c r="Y1" s="100"/>
      <c r="Z1" s="100">
        <v>13</v>
      </c>
      <c r="AA1" s="100"/>
      <c r="AB1" s="100">
        <v>14</v>
      </c>
      <c r="AC1" s="100"/>
      <c r="AD1" s="100">
        <v>15</v>
      </c>
      <c r="AE1" s="100"/>
      <c r="AG1" s="101" t="s">
        <v>8</v>
      </c>
      <c r="AH1" s="103" t="s">
        <v>2</v>
      </c>
      <c r="AI1" s="94" t="s">
        <v>9</v>
      </c>
      <c r="AJ1" s="94"/>
      <c r="AK1" s="94"/>
      <c r="AL1" s="94"/>
      <c r="AM1" s="94"/>
      <c r="AN1" s="99"/>
      <c r="AO1" s="105" t="s">
        <v>0</v>
      </c>
      <c r="AP1" s="106"/>
      <c r="AQ1" s="94" t="s">
        <v>1</v>
      </c>
      <c r="AR1" s="95"/>
    </row>
    <row r="2" spans="1:44" ht="12.75">
      <c r="A2" s="18" t="s">
        <v>8</v>
      </c>
      <c r="B2" s="19" t="s">
        <v>5</v>
      </c>
      <c r="C2" s="27" t="s">
        <v>4</v>
      </c>
      <c r="D2" s="19" t="s">
        <v>5</v>
      </c>
      <c r="E2" s="27" t="s">
        <v>4</v>
      </c>
      <c r="F2" s="19" t="s">
        <v>5</v>
      </c>
      <c r="G2" s="27" t="s">
        <v>4</v>
      </c>
      <c r="H2" s="19" t="s">
        <v>5</v>
      </c>
      <c r="I2" s="27" t="s">
        <v>4</v>
      </c>
      <c r="J2" s="19" t="s">
        <v>5</v>
      </c>
      <c r="K2" s="27" t="s">
        <v>4</v>
      </c>
      <c r="L2" s="19" t="s">
        <v>5</v>
      </c>
      <c r="M2" s="27" t="s">
        <v>4</v>
      </c>
      <c r="N2" s="19" t="s">
        <v>5</v>
      </c>
      <c r="O2" s="27" t="s">
        <v>4</v>
      </c>
      <c r="P2" s="19" t="s">
        <v>5</v>
      </c>
      <c r="Q2" s="27" t="s">
        <v>4</v>
      </c>
      <c r="R2" s="19" t="s">
        <v>5</v>
      </c>
      <c r="S2" s="27" t="s">
        <v>4</v>
      </c>
      <c r="T2" s="19" t="s">
        <v>5</v>
      </c>
      <c r="U2" s="27" t="s">
        <v>4</v>
      </c>
      <c r="V2" s="19" t="s">
        <v>5</v>
      </c>
      <c r="W2" s="27" t="s">
        <v>4</v>
      </c>
      <c r="X2" s="19" t="s">
        <v>5</v>
      </c>
      <c r="Y2" s="27" t="s">
        <v>4</v>
      </c>
      <c r="Z2" s="19" t="s">
        <v>5</v>
      </c>
      <c r="AA2" s="27" t="s">
        <v>4</v>
      </c>
      <c r="AB2" s="19" t="s">
        <v>5</v>
      </c>
      <c r="AC2" s="27" t="s">
        <v>4</v>
      </c>
      <c r="AD2" s="19" t="s">
        <v>5</v>
      </c>
      <c r="AE2" s="27" t="s">
        <v>4</v>
      </c>
      <c r="AG2" s="102"/>
      <c r="AH2" s="104"/>
      <c r="AI2" s="96" t="s">
        <v>5</v>
      </c>
      <c r="AJ2" s="96"/>
      <c r="AK2" s="96"/>
      <c r="AL2" s="97" t="s">
        <v>4</v>
      </c>
      <c r="AM2" s="97"/>
      <c r="AN2" s="98"/>
      <c r="AO2" s="48" t="s">
        <v>5</v>
      </c>
      <c r="AP2" s="46" t="s">
        <v>4</v>
      </c>
      <c r="AQ2" s="1" t="s">
        <v>5</v>
      </c>
      <c r="AR2" s="2" t="s">
        <v>4</v>
      </c>
    </row>
    <row r="3" spans="1:46" ht="12.75">
      <c r="A3" s="20" t="s">
        <v>10</v>
      </c>
      <c r="B3" s="38">
        <v>475.7</v>
      </c>
      <c r="C3" s="39">
        <f>IF(AND((B3&gt;0),(B$7&gt;0)),(B3/B$7*100),"")</f>
        <v>1347.5920679886685</v>
      </c>
      <c r="D3" s="38">
        <v>529.4</v>
      </c>
      <c r="E3" s="39">
        <f>IF(AND((D3&gt;0),(D$7&gt;0)),(D3/D$7*100),"")</f>
        <v>1438.5869565217392</v>
      </c>
      <c r="F3" s="38">
        <v>464</v>
      </c>
      <c r="G3" s="39">
        <f>IF(AND((F3&gt;0),(F$7&gt;0)),(F3/F$7*100),"")</f>
        <v>1473.015873015873</v>
      </c>
      <c r="H3" s="38">
        <v>433.6</v>
      </c>
      <c r="I3" s="39">
        <f>IF(AND((H3&gt;0),(H$7&gt;0)),(H3/H$7*100),"")</f>
        <v>1171.891891891892</v>
      </c>
      <c r="J3" s="38">
        <v>429.6</v>
      </c>
      <c r="K3" s="39">
        <f>IF(AND((J3&gt;0),(J$7&gt;0)),(J3/J$7*100),"")</f>
        <v>1133.5092348284961</v>
      </c>
      <c r="L3" s="38">
        <v>523.5</v>
      </c>
      <c r="M3" s="39">
        <f>IF(AND((L3&gt;0),(L$7&gt;0)),(L3/L$7*100),"")</f>
        <v>1377.6315789473686</v>
      </c>
      <c r="N3" s="38">
        <v>523</v>
      </c>
      <c r="O3" s="39">
        <f>IF(AND((N3&gt;0),(N$7&gt;0)),(N3/N$7*100),"")</f>
        <v>1444.7513812154693</v>
      </c>
      <c r="P3" s="38">
        <v>426</v>
      </c>
      <c r="Q3" s="39">
        <f>IF(AND((P3&gt;0),(P$7&gt;0)),(P3/P$7*100),"")</f>
        <v>1227.6657060518733</v>
      </c>
      <c r="R3" s="38">
        <v>471</v>
      </c>
      <c r="S3" s="39">
        <f>IF(AND((R3&gt;0),(R$7&gt;0)),(R3/R$7*100),"")</f>
        <v>1422.9607250755287</v>
      </c>
      <c r="T3" s="38">
        <v>523</v>
      </c>
      <c r="U3" s="39">
        <f>IF(AND((T3&gt;0),(T$7&gt;0)),(T3/T$7*100),"")</f>
        <v>1390.9574468085107</v>
      </c>
      <c r="V3" s="38">
        <v>533.8</v>
      </c>
      <c r="W3" s="39">
        <f>IF(AND((V3&gt;0),(V$7&gt;0)),(V3/V$7*100),"")</f>
        <v>1415.915119363395</v>
      </c>
      <c r="X3" s="38">
        <v>518.3</v>
      </c>
      <c r="Y3" s="39">
        <f>IF(AND((X3&gt;0),(X$7&gt;0)),(X3/X$7*100),"")</f>
        <v>1459.9999999999998</v>
      </c>
      <c r="Z3" s="38">
        <v>520</v>
      </c>
      <c r="AA3" s="39">
        <f>IF(AND((Z3&gt;0),(Z$7&gt;0)),(Z3/Z$7*100),"")</f>
        <v>1440.4432132963989</v>
      </c>
      <c r="AB3" s="38">
        <v>500</v>
      </c>
      <c r="AC3" s="39">
        <f>IF(AND((AB3&gt;0),(AB$7&gt;0)),(AB3/AB$7*100),"")</f>
        <v>1288.659793814433</v>
      </c>
      <c r="AD3" s="38">
        <v>541</v>
      </c>
      <c r="AE3" s="39">
        <f>IF(AND((AD3&gt;0),(AD$7&gt;0)),(AD3/AD$7*100),"")</f>
        <v>1373.0964467005076</v>
      </c>
      <c r="AF3" s="40"/>
      <c r="AG3" s="41" t="str">
        <f>A3</f>
        <v>Body length</v>
      </c>
      <c r="AH3" s="42">
        <f>COUNT(B3,D3,F3,H3,J3,L3,N3,P3,R3,T3,V3,X3,Z3,AB3,AD3)</f>
        <v>15</v>
      </c>
      <c r="AI3" s="43">
        <f>IF(SUM(B3,D3,F3,H3,J3,L3,N3,P3,R3,T3,V3,X3,Z3,AB3,AD3)&gt;0,MIN(B3,D3,F3,H3,J3,L3,N3,P3,R3,T3,V3,X3,Z3,AB3,AD3),"")</f>
        <v>426</v>
      </c>
      <c r="AJ3" s="44" t="str">
        <f>IF(COUNT(AI3)&gt;0,"–","?")</f>
        <v>–</v>
      </c>
      <c r="AK3" s="45">
        <f>IF(SUM(B3,D3,F3,H3,J3,L3,N3,P3,R3,T3,V3,X3,Z3,AB3,AD3)&gt;0,MAX(B3,D3,F3,H3,J3,L3,N3,P3,R3,T3,V3,X3,Z3,AB3,AD3),"")</f>
        <v>541</v>
      </c>
      <c r="AL3" s="33">
        <f>IF(SUM(C3,E3,G3,I3,K3,M3,O3,Q3,S3,U3,W3,Y3,AA3,AC3,AE3)&gt;0,MIN(C3,E3,G3,I3,K3,M3,O3,Q3,S3,U3,W3,Y3,AA3,AC3,AE3),"")</f>
        <v>1133.5092348284961</v>
      </c>
      <c r="AM3" s="34" t="str">
        <f>IF(COUNT(AL3)&gt;0,"–","?")</f>
        <v>–</v>
      </c>
      <c r="AN3" s="35">
        <f>IF(SUM(C3,E3,G3,I3,K3,M3,O3,Q3,S3,U3,W3,Y3,AA3,AC3,AE3)&gt;0,MAX(C3,E3,G3,I3,K3,M3,O3,Q3,S3,U3,W3,Y3,AA3,AC3,AE3),"")</f>
        <v>1473.015873015873</v>
      </c>
      <c r="AO3" s="49">
        <f>IF(SUM(B3,D3,F3,H3,J3,L3,N3,P3,R3,T3,V3,X3,Z3,AB3,AD3)&gt;0,AVERAGE(B3,D3,F3,H3,J3,L3,N3,P3,R3,T3,V3,X3,Z3,AB3,AD3),"?")</f>
        <v>494.12666666666667</v>
      </c>
      <c r="AP3" s="36">
        <f>IF(SUM(C3,E3,G3,I3,K3,M3,O3,Q3,S3,U3,W3,Y3,AA3,AC3,AE3)&gt;0,AVERAGE(C3,E3,G3,I3,K3,M3,O3,Q3,S3,U3,W3,Y3,AA3,AC3,AE3),"?")</f>
        <v>1360.4451623680102</v>
      </c>
      <c r="AQ3" s="44">
        <f>IF(COUNT(B3,D3,F3,H3,J3,L3,N3,P3,R3,T3,V3,X3,Z3,AB3,AD3)&gt;1,STDEV(B3,D3,F3,H3,J3,L3,N3,P3,R3,T3,V3,X3,Z3,AB3,AD3),"?")</f>
        <v>40.60621814920717</v>
      </c>
      <c r="AR3" s="37">
        <f>IF(COUNT(C3,E3,G3,I3,K3,M3,O3,Q3,S3,U3,W3,Y3,AA3,AC3,AE3)&gt;1,STDEV(C3,E3,G3,I3,K3,M3,O3,Q3,S3,U3,W3,Y3,AA3,AC3,AE3),"?")</f>
        <v>107.09448852168858</v>
      </c>
      <c r="AT3" s="23"/>
    </row>
    <row r="4" spans="1:44" ht="12.75">
      <c r="A4" s="20" t="s">
        <v>11</v>
      </c>
      <c r="B4" s="21"/>
      <c r="C4" s="71">
        <f>IF(AND((B4&gt;0),(B$7&gt;0)),(B4/B$7*100),"")</f>
      </c>
      <c r="D4" s="21">
        <v>7.5</v>
      </c>
      <c r="E4" s="71">
        <f>IF(AND((D4&gt;0),(D$7&gt;0)),(D4/D$7*100),"")</f>
        <v>20.3804347826087</v>
      </c>
      <c r="F4" s="21">
        <v>8.3</v>
      </c>
      <c r="G4" s="71">
        <f>IF(AND((F4&gt;0),(F$7&gt;0)),(F4/F$7*100),"")</f>
        <v>26.34920634920635</v>
      </c>
      <c r="H4" s="21"/>
      <c r="I4" s="71">
        <f>IF(AND((H4&gt;0),(H$7&gt;0)),(H4/H$7*100),"")</f>
      </c>
      <c r="J4" s="21">
        <v>6.7</v>
      </c>
      <c r="K4" s="71">
        <f>IF(AND((J4&gt;0),(J$7&gt;0)),(J4/J$7*100),"")</f>
        <v>17.678100263852244</v>
      </c>
      <c r="L4" s="21">
        <v>7.3</v>
      </c>
      <c r="M4" s="71">
        <f>IF(AND((L4&gt;0),(L$7&gt;0)),(L4/L$7*100),"")</f>
        <v>19.210526315789473</v>
      </c>
      <c r="N4" s="21"/>
      <c r="O4" s="71">
        <f>IF(AND((N4&gt;0),(N$7&gt;0)),(N4/N$7*100),"")</f>
      </c>
      <c r="P4" s="21"/>
      <c r="Q4" s="71">
        <f>IF(AND((P4&gt;0),(P$7&gt;0)),(P4/P$7*100),"")</f>
      </c>
      <c r="R4" s="21">
        <v>7.4</v>
      </c>
      <c r="S4" s="71">
        <f>IF(AND((R4&gt;0),(R$7&gt;0)),(R4/R$7*100),"")</f>
        <v>22.356495468277945</v>
      </c>
      <c r="T4" s="21">
        <v>7.6</v>
      </c>
      <c r="U4" s="71">
        <f>IF(AND((T4&gt;0),(T$7&gt;0)),(T4/T$7*100),"")</f>
        <v>20.212765957446805</v>
      </c>
      <c r="V4" s="21">
        <v>7.4</v>
      </c>
      <c r="W4" s="71">
        <f>IF(AND((V4&gt;0),(V$7&gt;0)),(V4/V$7*100),"")</f>
        <v>19.628647214854112</v>
      </c>
      <c r="X4" s="21">
        <v>6.5</v>
      </c>
      <c r="Y4" s="71">
        <f>IF(AND((X4&gt;0),(X$7&gt;0)),(X4/X$7*100),"")</f>
        <v>18.30985915492958</v>
      </c>
      <c r="Z4" s="21"/>
      <c r="AA4" s="71">
        <f>IF(AND((Z4&gt;0),(Z$7&gt;0)),(Z4/Z$7*100),"")</f>
      </c>
      <c r="AB4" s="21">
        <v>8</v>
      </c>
      <c r="AC4" s="71">
        <f>IF(AND((AB4&gt;0),(AB$7&gt;0)),(AB4/AB$7*100),"")</f>
        <v>20.61855670103093</v>
      </c>
      <c r="AD4" s="21">
        <v>7.8</v>
      </c>
      <c r="AE4" s="71">
        <f>IF(AND((AD4&gt;0),(AD$7&gt;0)),(AD4/AD$7*100),"")</f>
        <v>19.796954314720814</v>
      </c>
      <c r="AG4" s="22" t="str">
        <f aca="true" t="shared" si="0" ref="AG4:AG37">A4</f>
        <v>Peribuccal papillae length</v>
      </c>
      <c r="AH4" s="10">
        <f>COUNT(B4,D4,F4,H4,J4,L4,N4,P4,R4,T4,V4,X4,Z4,AB4,AD4)</f>
        <v>10</v>
      </c>
      <c r="AI4" s="3">
        <f aca="true" t="shared" si="1" ref="AI4:AI37">IF(SUM(B4,D4,F4,H4,J4,L4,N4,P4,R4,T4,V4,X4,Z4,AB4,AD4)&gt;0,MIN(B4,D4,F4,H4,J4,L4,N4,P4,R4,T4,V4,X4,Z4,AB4,AD4),"")</f>
        <v>6.5</v>
      </c>
      <c r="AJ4" s="44" t="str">
        <f>IF(COUNT(AI4)&gt;0,"–","?")</f>
        <v>–</v>
      </c>
      <c r="AK4" s="5">
        <f aca="true" t="shared" si="2" ref="AK4:AK37">IF(SUM(B4,D4,F4,H4,J4,L4,N4,P4,R4,T4,V4,X4,Z4,AB4,AD4)&gt;0,MAX(B4,D4,F4,H4,J4,L4,N4,P4,R4,T4,V4,X4,Z4,AB4,AD4),"")</f>
        <v>8.3</v>
      </c>
      <c r="AL4" s="56">
        <f aca="true" t="shared" si="3" ref="AL4:AL37">IF(SUM(C4,E4,G4,I4,K4,M4,O4,Q4,S4,U4,W4,Y4,AA4,AC4,AE4)&gt;0,MIN(C4,E4,G4,I4,K4,M4,O4,Q4,S4,U4,W4,Y4,AA4,AC4,AE4),"")</f>
        <v>17.678100263852244</v>
      </c>
      <c r="AM4" s="6" t="str">
        <f aca="true" t="shared" si="4" ref="AM4:AM37">IF(COUNT(AL4)&gt;0,"–","?")</f>
        <v>–</v>
      </c>
      <c r="AN4" s="57">
        <f aca="true" t="shared" si="5" ref="AN4:AN37">IF(SUM(C4,E4,G4,I4,K4,M4,O4,Q4,S4,U4,W4,Y4,AA4,AC4,AE4)&gt;0,MAX(C4,E4,G4,I4,K4,M4,O4,Q4,S4,U4,W4,Y4,AA4,AC4,AE4),"")</f>
        <v>26.34920634920635</v>
      </c>
      <c r="AO4" s="50">
        <f aca="true" t="shared" si="6" ref="AO4:AP11">IF(SUM(B4,D4,F4,H4,J4,L4,N4,P4,R4,T4,V4,X4,Z4,AB4,AD4)&gt;0,AVERAGE(B4,D4,F4,H4,J4,L4,N4,P4,R4,T4,V4,X4,Z4,AB4,AD4),"?")</f>
        <v>7.45</v>
      </c>
      <c r="AP4" s="7">
        <f>IF(SUM(C4,E4,G4,I4,K4,M4,O4,Q4,S4,U4,W4,Y4,AA4,AC4,AE4)&gt;0,AVERAGE(C4,E4,G4,I4,K4,M4,O4,Q4,S4,U4,W4,Y4,AA4,AC4,AE4),"?")</f>
        <v>20.454154652271697</v>
      </c>
      <c r="AQ4" s="4">
        <f aca="true" t="shared" si="7" ref="AQ4:AR37">IF(COUNT(B4,D4,F4,H4,J4,L4,N4,P4,R4,T4,V4,X4,Z4,AB4,AD4)&gt;1,STDEV(B4,D4,F4,H4,J4,L4,N4,P4,R4,T4,V4,X4,Z4,AB4,AD4),"?")</f>
        <v>0.5441609239104915</v>
      </c>
      <c r="AR4" s="8">
        <f t="shared" si="7"/>
        <v>2.4364303041808877</v>
      </c>
    </row>
    <row r="5" spans="1:44" ht="12.75">
      <c r="A5" s="20" t="s">
        <v>12</v>
      </c>
      <c r="B5" s="21"/>
      <c r="C5" s="71">
        <f>IF(AND((B5&gt;0),(B$7&gt;0)),(B5/B$7*100),"")</f>
      </c>
      <c r="D5" s="21"/>
      <c r="E5" s="71">
        <f>IF(AND((D5&gt;0),(D$7&gt;0)),(D5/D$7*100),"")</f>
      </c>
      <c r="F5" s="21"/>
      <c r="G5" s="71">
        <f>IF(AND((F5&gt;0),(F$7&gt;0)),(F5/F$7*100),"")</f>
      </c>
      <c r="H5" s="21">
        <v>7</v>
      </c>
      <c r="I5" s="71">
        <f>IF(AND((H5&gt;0),(H$7&gt;0)),(H5/H$7*100),"")</f>
        <v>18.91891891891892</v>
      </c>
      <c r="J5" s="21">
        <v>5.3</v>
      </c>
      <c r="K5" s="71">
        <f>IF(AND((J5&gt;0),(J$7&gt;0)),(J5/J$7*100),"")</f>
        <v>13.984168865435356</v>
      </c>
      <c r="L5" s="21">
        <v>5.6</v>
      </c>
      <c r="M5" s="71">
        <f>IF(AND((L5&gt;0),(L$7&gt;0)),(L5/L$7*100),"")</f>
        <v>14.736842105263156</v>
      </c>
      <c r="N5" s="21"/>
      <c r="O5" s="71">
        <f>IF(AND((N5&gt;0),(N$7&gt;0)),(N5/N$7*100),"")</f>
      </c>
      <c r="P5" s="21"/>
      <c r="Q5" s="71">
        <f>IF(AND((P5&gt;0),(P$7&gt;0)),(P5/P$7*100),"")</f>
      </c>
      <c r="R5" s="21"/>
      <c r="S5" s="71">
        <f>IF(AND((R5&gt;0),(R$7&gt;0)),(R5/R$7*100),"")</f>
      </c>
      <c r="T5" s="21">
        <v>6.9</v>
      </c>
      <c r="U5" s="71">
        <f>IF(AND((T5&gt;0),(T$7&gt;0)),(T5/T$7*100),"")</f>
        <v>18.351063829787233</v>
      </c>
      <c r="V5" s="21">
        <v>5.4</v>
      </c>
      <c r="W5" s="71">
        <f>IF(AND((V5&gt;0),(V$7&gt;0)),(V5/V$7*100),"")</f>
        <v>14.323607427055704</v>
      </c>
      <c r="X5" s="21">
        <v>5.6</v>
      </c>
      <c r="Y5" s="71">
        <f>IF(AND((X5&gt;0),(X$7&gt;0)),(X5/X$7*100),"")</f>
        <v>15.774647887323942</v>
      </c>
      <c r="Z5" s="21">
        <v>5.5</v>
      </c>
      <c r="AA5" s="71">
        <f>IF(AND((Z5&gt;0),(Z$7&gt;0)),(Z5/Z$7*100),"")</f>
        <v>15.23545706371191</v>
      </c>
      <c r="AB5" s="21">
        <v>4.7</v>
      </c>
      <c r="AC5" s="71">
        <f>IF(AND((AB5&gt;0),(AB$7&gt;0)),(AB5/AB$7*100),"")</f>
        <v>12.113402061855671</v>
      </c>
      <c r="AD5" s="21"/>
      <c r="AE5" s="71">
        <f>IF(AND((AD5&gt;0),(AD$7&gt;0)),(AD5/AD$7*100),"")</f>
      </c>
      <c r="AG5" s="22" t="str">
        <f t="shared" si="0"/>
        <v>Lateral papillae length</v>
      </c>
      <c r="AH5" s="10">
        <f aca="true" t="shared" si="8" ref="AH5:AH37">COUNT(B5,D5,F5,H5,J5,L5,N5,P5,R5,T5,V5,X5,Z5,AB5,AD5)</f>
        <v>8</v>
      </c>
      <c r="AI5" s="3">
        <f t="shared" si="1"/>
        <v>4.7</v>
      </c>
      <c r="AJ5" s="44" t="str">
        <f aca="true" t="shared" si="9" ref="AJ5:AJ37">IF(COUNT(AI5)&gt;0,"–","?")</f>
        <v>–</v>
      </c>
      <c r="AK5" s="5">
        <f t="shared" si="2"/>
        <v>7</v>
      </c>
      <c r="AL5" s="56">
        <f t="shared" si="3"/>
        <v>12.113402061855671</v>
      </c>
      <c r="AM5" s="6" t="str">
        <f t="shared" si="4"/>
        <v>–</v>
      </c>
      <c r="AN5" s="57">
        <f t="shared" si="5"/>
        <v>18.91891891891892</v>
      </c>
      <c r="AO5" s="50">
        <f t="shared" si="6"/>
        <v>5.75</v>
      </c>
      <c r="AP5" s="7">
        <f>IF(SUM(C5,E5,G5,I5,K5,M5,O5,Q5,S5,U5,W5,Y5,AA5,AC5,AE5)&gt;0,AVERAGE(C5,E5,G5,I5,K5,M5,O5,Q5,S5,U5,W5,Y5,AA5,AC5,AE5),"?")</f>
        <v>15.429763519918986</v>
      </c>
      <c r="AQ5" s="4">
        <f t="shared" si="7"/>
        <v>0.7946247991527609</v>
      </c>
      <c r="AR5" s="8">
        <f t="shared" si="7"/>
        <v>2.25694546230955</v>
      </c>
    </row>
    <row r="6" spans="1:44" ht="12.75">
      <c r="A6" s="20" t="s">
        <v>13</v>
      </c>
      <c r="B6" s="32"/>
      <c r="C6" s="72"/>
      <c r="D6" s="32"/>
      <c r="E6" s="72"/>
      <c r="F6" s="32"/>
      <c r="G6" s="72"/>
      <c r="H6" s="32"/>
      <c r="I6" s="72"/>
      <c r="J6" s="32"/>
      <c r="K6" s="72"/>
      <c r="L6" s="32"/>
      <c r="M6" s="72"/>
      <c r="N6" s="32"/>
      <c r="O6" s="72"/>
      <c r="P6" s="32"/>
      <c r="Q6" s="72"/>
      <c r="R6" s="32"/>
      <c r="S6" s="72"/>
      <c r="T6" s="32"/>
      <c r="U6" s="72"/>
      <c r="V6" s="32"/>
      <c r="W6" s="72"/>
      <c r="X6" s="32"/>
      <c r="Y6" s="72"/>
      <c r="Z6" s="32"/>
      <c r="AA6" s="72"/>
      <c r="AB6" s="32"/>
      <c r="AC6" s="72"/>
      <c r="AD6" s="32"/>
      <c r="AE6" s="72"/>
      <c r="AG6" s="22" t="str">
        <f t="shared" si="0"/>
        <v>Buccal tube</v>
      </c>
      <c r="AH6" s="10"/>
      <c r="AI6" s="3">
        <f t="shared" si="1"/>
      </c>
      <c r="AJ6" s="44"/>
      <c r="AK6" s="5">
        <f t="shared" si="2"/>
      </c>
      <c r="AL6" s="56"/>
      <c r="AM6" s="6"/>
      <c r="AN6" s="57"/>
      <c r="AO6" s="50"/>
      <c r="AP6" s="7"/>
      <c r="AQ6" s="4"/>
      <c r="AR6" s="8"/>
    </row>
    <row r="7" spans="1:44" ht="12.75">
      <c r="A7" s="31" t="s">
        <v>14</v>
      </c>
      <c r="B7" s="21">
        <v>35.3</v>
      </c>
      <c r="C7" s="71" t="s">
        <v>6</v>
      </c>
      <c r="D7" s="21">
        <v>36.8</v>
      </c>
      <c r="E7" s="71" t="s">
        <v>6</v>
      </c>
      <c r="F7" s="21">
        <v>31.5</v>
      </c>
      <c r="G7" s="71" t="s">
        <v>6</v>
      </c>
      <c r="H7" s="21">
        <v>37</v>
      </c>
      <c r="I7" s="71" t="s">
        <v>6</v>
      </c>
      <c r="J7" s="21">
        <v>37.9</v>
      </c>
      <c r="K7" s="71" t="s">
        <v>6</v>
      </c>
      <c r="L7" s="21">
        <v>38</v>
      </c>
      <c r="M7" s="71" t="s">
        <v>6</v>
      </c>
      <c r="N7" s="21">
        <v>36.2</v>
      </c>
      <c r="O7" s="71" t="s">
        <v>6</v>
      </c>
      <c r="P7" s="21">
        <v>34.7</v>
      </c>
      <c r="Q7" s="71" t="s">
        <v>6</v>
      </c>
      <c r="R7" s="21">
        <v>33.1</v>
      </c>
      <c r="S7" s="71" t="s">
        <v>6</v>
      </c>
      <c r="T7" s="21">
        <v>37.6</v>
      </c>
      <c r="U7" s="71" t="s">
        <v>6</v>
      </c>
      <c r="V7" s="21">
        <v>37.7</v>
      </c>
      <c r="W7" s="71" t="s">
        <v>6</v>
      </c>
      <c r="X7" s="21">
        <v>35.5</v>
      </c>
      <c r="Y7" s="71" t="s">
        <v>6</v>
      </c>
      <c r="Z7" s="21">
        <v>36.1</v>
      </c>
      <c r="AA7" s="71" t="s">
        <v>6</v>
      </c>
      <c r="AB7" s="21">
        <v>38.8</v>
      </c>
      <c r="AC7" s="71" t="s">
        <v>6</v>
      </c>
      <c r="AD7" s="21">
        <v>39.4</v>
      </c>
      <c r="AE7" s="71" t="s">
        <v>6</v>
      </c>
      <c r="AG7" s="22" t="str">
        <f t="shared" si="0"/>
        <v>     Length</v>
      </c>
      <c r="AH7" s="10">
        <f t="shared" si="8"/>
        <v>15</v>
      </c>
      <c r="AI7" s="3">
        <f t="shared" si="1"/>
        <v>31.5</v>
      </c>
      <c r="AJ7" s="44" t="str">
        <f t="shared" si="9"/>
        <v>–</v>
      </c>
      <c r="AK7" s="5">
        <f t="shared" si="2"/>
        <v>39.4</v>
      </c>
      <c r="AL7" s="56">
        <f t="shared" si="3"/>
      </c>
      <c r="AM7" s="6" t="s">
        <v>6</v>
      </c>
      <c r="AN7" s="57">
        <f t="shared" si="5"/>
      </c>
      <c r="AO7" s="50">
        <f t="shared" si="6"/>
        <v>36.373333333333335</v>
      </c>
      <c r="AP7" s="7" t="s">
        <v>6</v>
      </c>
      <c r="AQ7" s="4">
        <f t="shared" si="7"/>
        <v>2.123833012895906</v>
      </c>
      <c r="AR7" s="8" t="s">
        <v>6</v>
      </c>
    </row>
    <row r="8" spans="1:44" ht="12.75">
      <c r="A8" s="31" t="s">
        <v>15</v>
      </c>
      <c r="B8" s="21">
        <v>23.6</v>
      </c>
      <c r="C8" s="71">
        <f>IF(AND((B8&gt;0),(B$7&gt;0)),(B8/B$7*100),"")</f>
        <v>66.85552407932013</v>
      </c>
      <c r="D8" s="21">
        <v>23.9</v>
      </c>
      <c r="E8" s="71">
        <f>IF(AND((D8&gt;0),(D$7&gt;0)),(D8/D$7*100),"")</f>
        <v>64.94565217391305</v>
      </c>
      <c r="F8" s="21">
        <v>20.2</v>
      </c>
      <c r="G8" s="71">
        <f>IF(AND((F8&gt;0),(F$7&gt;0)),(F8/F$7*100),"")</f>
        <v>64.12698412698413</v>
      </c>
      <c r="H8" s="21">
        <v>23.7</v>
      </c>
      <c r="I8" s="71">
        <f>IF(AND((H8&gt;0),(H$7&gt;0)),(H8/H$7*100),"")</f>
        <v>64.05405405405405</v>
      </c>
      <c r="J8" s="21">
        <v>24.6</v>
      </c>
      <c r="K8" s="71">
        <f>IF(AND((J8&gt;0),(J$7&gt;0)),(J8/J$7*100),"")</f>
        <v>64.90765171503958</v>
      </c>
      <c r="L8" s="21">
        <v>24.5</v>
      </c>
      <c r="M8" s="71">
        <f>IF(AND((L8&gt;0),(L$7&gt;0)),(L8/L$7*100),"")</f>
        <v>64.47368421052632</v>
      </c>
      <c r="N8" s="21">
        <v>23.3</v>
      </c>
      <c r="O8" s="71">
        <f>IF(AND((N8&gt;0),(N$7&gt;0)),(N8/N$7*100),"")</f>
        <v>64.3646408839779</v>
      </c>
      <c r="P8" s="21">
        <v>23.3</v>
      </c>
      <c r="Q8" s="71">
        <f>IF(AND((P8&gt;0),(P$7&gt;0)),(P8/P$7*100),"")</f>
        <v>67.14697406340058</v>
      </c>
      <c r="R8" s="21">
        <v>21.3</v>
      </c>
      <c r="S8" s="71">
        <f>IF(AND((R8&gt;0),(R$7&gt;0)),(R8/R$7*100),"")</f>
        <v>64.35045317220543</v>
      </c>
      <c r="T8" s="21">
        <v>25.2</v>
      </c>
      <c r="U8" s="71">
        <f>IF(AND((T8&gt;0),(T$7&gt;0)),(T8/T$7*100),"")</f>
        <v>67.02127659574467</v>
      </c>
      <c r="V8" s="21">
        <v>25.5</v>
      </c>
      <c r="W8" s="71">
        <f>IF(AND((V8&gt;0),(V$7&gt;0)),(V8/V$7*100),"")</f>
        <v>67.6392572944297</v>
      </c>
      <c r="X8" s="21">
        <v>23.6</v>
      </c>
      <c r="Y8" s="71">
        <f>IF(AND((X8&gt;0),(X$7&gt;0)),(X8/X$7*100),"")</f>
        <v>66.47887323943662</v>
      </c>
      <c r="Z8" s="21">
        <v>23.9</v>
      </c>
      <c r="AA8" s="71">
        <f>IF(AND((Z8&gt;0),(Z$7&gt;0)),(Z8/Z$7*100),"")</f>
        <v>66.20498614958447</v>
      </c>
      <c r="AB8" s="21">
        <v>26</v>
      </c>
      <c r="AC8" s="71">
        <f>IF(AND((AB8&gt;0),(AB$7&gt;0)),(AB8/AB$7*100),"")</f>
        <v>67.01030927835052</v>
      </c>
      <c r="AD8" s="21">
        <v>24.9</v>
      </c>
      <c r="AE8" s="71">
        <f>IF(AND((AD8&gt;0),(AD$7&gt;0)),(AD8/AD$7*100),"")</f>
        <v>63.1979695431472</v>
      </c>
      <c r="AG8" s="22" t="str">
        <f t="shared" si="0"/>
        <v>     Stylet support insertion point</v>
      </c>
      <c r="AH8" s="10">
        <f t="shared" si="8"/>
        <v>15</v>
      </c>
      <c r="AI8" s="3">
        <f t="shared" si="1"/>
        <v>20.2</v>
      </c>
      <c r="AJ8" s="44" t="str">
        <f t="shared" si="9"/>
        <v>–</v>
      </c>
      <c r="AK8" s="5">
        <f t="shared" si="2"/>
        <v>26</v>
      </c>
      <c r="AL8" s="56">
        <f t="shared" si="3"/>
        <v>63.1979695431472</v>
      </c>
      <c r="AM8" s="6" t="str">
        <f t="shared" si="4"/>
        <v>–</v>
      </c>
      <c r="AN8" s="57">
        <f t="shared" si="5"/>
        <v>67.6392572944297</v>
      </c>
      <c r="AO8" s="50">
        <f t="shared" si="6"/>
        <v>23.833333333333332</v>
      </c>
      <c r="AP8" s="7">
        <f t="shared" si="6"/>
        <v>65.51855270534095</v>
      </c>
      <c r="AQ8" s="4">
        <f t="shared" si="7"/>
        <v>1.5079156222446823</v>
      </c>
      <c r="AR8" s="8">
        <f t="shared" si="7"/>
        <v>1.4335026916004627</v>
      </c>
    </row>
    <row r="9" spans="1:44" ht="12.75">
      <c r="A9" s="31" t="s">
        <v>16</v>
      </c>
      <c r="B9" s="21">
        <v>13.5</v>
      </c>
      <c r="C9" s="71">
        <f>IF(AND((B9&gt;0),(B$7&gt;0)),(B9/B$7*100),"")</f>
        <v>38.24362606232295</v>
      </c>
      <c r="D9" s="21">
        <v>14.5</v>
      </c>
      <c r="E9" s="71">
        <f>IF(AND((D9&gt;0),(D$7&gt;0)),(D9/D$7*100),"")</f>
        <v>39.402173913043484</v>
      </c>
      <c r="F9" s="21">
        <v>12.4</v>
      </c>
      <c r="G9" s="71">
        <f>IF(AND((F9&gt;0),(F$7&gt;0)),(F9/F$7*100),"")</f>
        <v>39.36507936507937</v>
      </c>
      <c r="H9" s="21">
        <v>13.2</v>
      </c>
      <c r="I9" s="71">
        <f>IF(AND((H9&gt;0),(H$7&gt;0)),(H9/H$7*100),"")</f>
        <v>35.67567567567567</v>
      </c>
      <c r="J9" s="21">
        <v>13</v>
      </c>
      <c r="K9" s="71">
        <f>IF(AND((J9&gt;0),(J$7&gt;0)),(J9/J$7*100),"")</f>
        <v>34.300791556728235</v>
      </c>
      <c r="L9" s="21">
        <v>15</v>
      </c>
      <c r="M9" s="71">
        <f>IF(AND((L9&gt;0),(L$7&gt;0)),(L9/L$7*100),"")</f>
        <v>39.473684210526315</v>
      </c>
      <c r="N9" s="21">
        <v>14</v>
      </c>
      <c r="O9" s="71">
        <f>IF(AND((N9&gt;0),(N$7&gt;0)),(N9/N$7*100),"")</f>
        <v>38.674033149171265</v>
      </c>
      <c r="P9" s="21">
        <v>12.3</v>
      </c>
      <c r="Q9" s="71">
        <f>IF(AND((P9&gt;0),(P$7&gt;0)),(P9/P$7*100),"")</f>
        <v>35.44668587896253</v>
      </c>
      <c r="R9" s="21">
        <v>12.7</v>
      </c>
      <c r="S9" s="71">
        <f>IF(AND((R9&gt;0),(R$7&gt;0)),(R9/R$7*100),"")</f>
        <v>38.36858006042296</v>
      </c>
      <c r="T9" s="21">
        <v>15.5</v>
      </c>
      <c r="U9" s="71">
        <f>IF(AND((T9&gt;0),(T$7&gt;0)),(T9/T$7*100),"")</f>
        <v>41.223404255319146</v>
      </c>
      <c r="V9" s="21">
        <v>15.3</v>
      </c>
      <c r="W9" s="71">
        <f>IF(AND((V9&gt;0),(V$7&gt;0)),(V9/V$7*100),"")</f>
        <v>40.58355437665782</v>
      </c>
      <c r="X9" s="21">
        <v>15.4</v>
      </c>
      <c r="Y9" s="71">
        <f>IF(AND((X9&gt;0),(X$7&gt;0)),(X9/X$7*100),"")</f>
        <v>43.38028169014085</v>
      </c>
      <c r="Z9" s="21">
        <v>15</v>
      </c>
      <c r="AA9" s="71">
        <f>IF(AND((Z9&gt;0),(Z$7&gt;0)),(Z9/Z$7*100),"")</f>
        <v>41.55124653739612</v>
      </c>
      <c r="AB9" s="21">
        <v>16</v>
      </c>
      <c r="AC9" s="71">
        <f>IF(AND((AB9&gt;0),(AB$7&gt;0)),(AB9/AB$7*100),"")</f>
        <v>41.23711340206186</v>
      </c>
      <c r="AD9" s="21">
        <v>15.3</v>
      </c>
      <c r="AE9" s="71">
        <f>IF(AND((AD9&gt;0),(AD$7&gt;0)),(AD9/AD$7*100),"")</f>
        <v>38.83248730964468</v>
      </c>
      <c r="AG9" s="22" t="str">
        <f t="shared" si="0"/>
        <v>     Anterior width</v>
      </c>
      <c r="AH9" s="10">
        <f t="shared" si="8"/>
        <v>15</v>
      </c>
      <c r="AI9" s="3">
        <f t="shared" si="1"/>
        <v>12.3</v>
      </c>
      <c r="AJ9" s="44" t="str">
        <f t="shared" si="9"/>
        <v>–</v>
      </c>
      <c r="AK9" s="5">
        <f t="shared" si="2"/>
        <v>16</v>
      </c>
      <c r="AL9" s="56">
        <f t="shared" si="3"/>
        <v>34.300791556728235</v>
      </c>
      <c r="AM9" s="6" t="str">
        <f t="shared" si="4"/>
        <v>–</v>
      </c>
      <c r="AN9" s="57">
        <f t="shared" si="5"/>
        <v>43.38028169014085</v>
      </c>
      <c r="AO9" s="50">
        <f t="shared" si="6"/>
        <v>14.206666666666669</v>
      </c>
      <c r="AP9" s="7">
        <f t="shared" si="6"/>
        <v>39.05056116287688</v>
      </c>
      <c r="AQ9" s="4">
        <f t="shared" si="7"/>
        <v>1.260083141625775</v>
      </c>
      <c r="AR9" s="8">
        <f t="shared" si="7"/>
        <v>2.47122687827257</v>
      </c>
    </row>
    <row r="10" spans="1:44" ht="12.75">
      <c r="A10" s="31" t="s">
        <v>17</v>
      </c>
      <c r="B10" s="21">
        <v>12.3</v>
      </c>
      <c r="C10" s="71">
        <f>IF(AND((B10&gt;0),(B$7&gt;0)),(B10/B$7*100),"")</f>
        <v>34.84419263456091</v>
      </c>
      <c r="D10" s="21">
        <v>15</v>
      </c>
      <c r="E10" s="71">
        <f>IF(AND((D10&gt;0),(D$7&gt;0)),(D10/D$7*100),"")</f>
        <v>40.7608695652174</v>
      </c>
      <c r="F10" s="21">
        <v>12.4</v>
      </c>
      <c r="G10" s="71">
        <f>IF(AND((F10&gt;0),(F$7&gt;0)),(F10/F$7*100),"")</f>
        <v>39.36507936507937</v>
      </c>
      <c r="H10" s="21">
        <v>12.5</v>
      </c>
      <c r="I10" s="71">
        <f>IF(AND((H10&gt;0),(H$7&gt;0)),(H10/H$7*100),"")</f>
        <v>33.78378378378378</v>
      </c>
      <c r="J10" s="21">
        <v>14</v>
      </c>
      <c r="K10" s="71">
        <f>IF(AND((J10&gt;0),(J$7&gt;0)),(J10/J$7*100),"")</f>
        <v>36.93931398416886</v>
      </c>
      <c r="L10" s="21"/>
      <c r="M10" s="71">
        <f>IF(AND((L10&gt;0),(L$7&gt;0)),(L10/L$7*100),"")</f>
      </c>
      <c r="N10" s="21">
        <v>13.7</v>
      </c>
      <c r="O10" s="71">
        <f>IF(AND((N10&gt;0),(N$7&gt;0)),(N10/N$7*100),"")</f>
        <v>37.84530386740331</v>
      </c>
      <c r="P10" s="21">
        <v>12.2</v>
      </c>
      <c r="Q10" s="71">
        <f>IF(AND((P10&gt;0),(P$7&gt;0)),(P10/P$7*100),"")</f>
        <v>35.15850144092219</v>
      </c>
      <c r="R10" s="21">
        <v>12.9</v>
      </c>
      <c r="S10" s="71">
        <f>IF(AND((R10&gt;0),(R$7&gt;0)),(R10/R$7*100),"")</f>
        <v>38.972809667673715</v>
      </c>
      <c r="T10" s="21">
        <v>15</v>
      </c>
      <c r="U10" s="71">
        <f>IF(AND((T10&gt;0),(T$7&gt;0)),(T10/T$7*100),"")</f>
        <v>39.8936170212766</v>
      </c>
      <c r="V10" s="21">
        <v>14.9</v>
      </c>
      <c r="W10" s="71">
        <f>IF(AND((V10&gt;0),(V$7&gt;0)),(V10/V$7*100),"")</f>
        <v>39.52254641909814</v>
      </c>
      <c r="X10" s="21">
        <v>13.1</v>
      </c>
      <c r="Y10" s="71">
        <f>IF(AND((X10&gt;0),(X$7&gt;0)),(X10/X$7*100),"")</f>
        <v>36.901408450704224</v>
      </c>
      <c r="Z10" s="21">
        <v>14.5</v>
      </c>
      <c r="AA10" s="71">
        <f>IF(AND((Z10&gt;0),(Z$7&gt;0)),(Z10/Z$7*100),"")</f>
        <v>40.16620498614959</v>
      </c>
      <c r="AB10" s="21">
        <v>16.3</v>
      </c>
      <c r="AC10" s="71">
        <f>IF(AND((AB10&gt;0),(AB$7&gt;0)),(AB10/AB$7*100),"")</f>
        <v>42.01030927835052</v>
      </c>
      <c r="AD10" s="21">
        <v>15.7</v>
      </c>
      <c r="AE10" s="71">
        <f>IF(AND((AD10&gt;0),(AD$7&gt;0)),(AD10/AD$7*100),"")</f>
        <v>39.847715736040605</v>
      </c>
      <c r="AG10" s="22" t="str">
        <f t="shared" si="0"/>
        <v>     Standard width</v>
      </c>
      <c r="AH10" s="10">
        <f>COUNT(B10,D10,F10,H10,J10,L10,N10,P10,R10,T10,V10,X10,Z10,AB10,AD10)</f>
        <v>14</v>
      </c>
      <c r="AI10" s="3">
        <f t="shared" si="1"/>
        <v>12.2</v>
      </c>
      <c r="AJ10" s="44" t="str">
        <f t="shared" si="9"/>
        <v>–</v>
      </c>
      <c r="AK10" s="5">
        <f t="shared" si="2"/>
        <v>16.3</v>
      </c>
      <c r="AL10" s="56">
        <f t="shared" si="3"/>
        <v>33.78378378378378</v>
      </c>
      <c r="AM10" s="6" t="str">
        <f t="shared" si="4"/>
        <v>–</v>
      </c>
      <c r="AN10" s="57">
        <f t="shared" si="5"/>
        <v>42.01030927835052</v>
      </c>
      <c r="AO10" s="50">
        <f t="shared" si="6"/>
        <v>13.892857142857142</v>
      </c>
      <c r="AP10" s="7">
        <f t="shared" si="6"/>
        <v>38.28654687145923</v>
      </c>
      <c r="AQ10" s="4">
        <f t="shared" si="7"/>
        <v>1.362387206743688</v>
      </c>
      <c r="AR10" s="8">
        <f t="shared" si="7"/>
        <v>2.4422764764826725</v>
      </c>
    </row>
    <row r="11" spans="1:44" ht="12.75">
      <c r="A11" s="31" t="s">
        <v>18</v>
      </c>
      <c r="B11" s="21">
        <v>12.7</v>
      </c>
      <c r="C11" s="71">
        <f>IF(AND((B11&gt;0),(B$7&gt;0)),(B11/B$7*100),"")</f>
        <v>35.977337110481585</v>
      </c>
      <c r="D11" s="21">
        <v>14</v>
      </c>
      <c r="E11" s="71">
        <f>IF(AND((D11&gt;0),(D$7&gt;0)),(D11/D$7*100),"")</f>
        <v>38.04347826086957</v>
      </c>
      <c r="F11" s="21">
        <v>12.6</v>
      </c>
      <c r="G11" s="71">
        <f>IF(AND((F11&gt;0),(F$7&gt;0)),(F11/F$7*100),"")</f>
        <v>40</v>
      </c>
      <c r="H11" s="21">
        <v>12.7</v>
      </c>
      <c r="I11" s="71">
        <f>IF(AND((H11&gt;0),(H$7&gt;0)),(H11/H$7*100),"")</f>
        <v>34.32432432432432</v>
      </c>
      <c r="J11" s="21">
        <v>13</v>
      </c>
      <c r="K11" s="71">
        <f>IF(AND((J11&gt;0),(J$7&gt;0)),(J11/J$7*100),"")</f>
        <v>34.300791556728235</v>
      </c>
      <c r="L11" s="21"/>
      <c r="M11" s="71">
        <f>IF(AND((L11&gt;0),(L$7&gt;0)),(L11/L$7*100),"")</f>
      </c>
      <c r="N11" s="21">
        <v>14.1</v>
      </c>
      <c r="O11" s="71">
        <f>IF(AND((N11&gt;0),(N$7&gt;0)),(N11/N$7*100),"")</f>
        <v>38.95027624309392</v>
      </c>
      <c r="P11" s="21">
        <v>11.8</v>
      </c>
      <c r="Q11" s="71">
        <f>IF(AND((P11&gt;0),(P$7&gt;0)),(P11/P$7*100),"")</f>
        <v>34.0057636887608</v>
      </c>
      <c r="R11" s="21">
        <v>12.7</v>
      </c>
      <c r="S11" s="71">
        <f>IF(AND((R11&gt;0),(R$7&gt;0)),(R11/R$7*100),"")</f>
        <v>38.36858006042296</v>
      </c>
      <c r="T11" s="21">
        <v>15</v>
      </c>
      <c r="U11" s="71">
        <f>IF(AND((T11&gt;0),(T$7&gt;0)),(T11/T$7*100),"")</f>
        <v>39.8936170212766</v>
      </c>
      <c r="V11" s="21">
        <v>14.5</v>
      </c>
      <c r="W11" s="71">
        <f>IF(AND((V11&gt;0),(V$7&gt;0)),(V11/V$7*100),"")</f>
        <v>38.46153846153846</v>
      </c>
      <c r="X11" s="21">
        <v>14.6</v>
      </c>
      <c r="Y11" s="71">
        <f>IF(AND((X11&gt;0),(X$7&gt;0)),(X11/X$7*100),"")</f>
        <v>41.12676056338028</v>
      </c>
      <c r="Z11" s="21">
        <v>15.9</v>
      </c>
      <c r="AA11" s="71">
        <f>IF(AND((Z11&gt;0),(Z$7&gt;0)),(Z11/Z$7*100),"")</f>
        <v>44.04432132963989</v>
      </c>
      <c r="AB11" s="21">
        <v>16.5</v>
      </c>
      <c r="AC11" s="71">
        <f>IF(AND((AB11&gt;0),(AB$7&gt;0)),(AB11/AB$7*100),"")</f>
        <v>42.52577319587629</v>
      </c>
      <c r="AD11" s="21">
        <v>15.1</v>
      </c>
      <c r="AE11" s="71">
        <f>IF(AND((AD11&gt;0),(AD$7&gt;0)),(AD11/AD$7*100),"")</f>
        <v>38.3248730964467</v>
      </c>
      <c r="AG11" s="22" t="str">
        <f t="shared" si="0"/>
        <v>     Posterior width</v>
      </c>
      <c r="AH11" s="10">
        <f>COUNT(B11,D11,F11,H11,J11,L11,N11,P11,R11,T11,V11,X11,Z11,AB11,AD11)</f>
        <v>14</v>
      </c>
      <c r="AI11" s="3">
        <f t="shared" si="1"/>
        <v>11.8</v>
      </c>
      <c r="AJ11" s="44" t="str">
        <f t="shared" si="9"/>
        <v>–</v>
      </c>
      <c r="AK11" s="5">
        <f t="shared" si="2"/>
        <v>16.5</v>
      </c>
      <c r="AL11" s="56">
        <f t="shared" si="3"/>
        <v>34.0057636887608</v>
      </c>
      <c r="AM11" s="6" t="str">
        <f t="shared" si="4"/>
        <v>–</v>
      </c>
      <c r="AN11" s="57">
        <f t="shared" si="5"/>
        <v>44.04432132963989</v>
      </c>
      <c r="AO11" s="50">
        <f t="shared" si="6"/>
        <v>13.942857142857141</v>
      </c>
      <c r="AP11" s="7">
        <f t="shared" si="6"/>
        <v>38.45338820805997</v>
      </c>
      <c r="AQ11" s="4">
        <f t="shared" si="7"/>
        <v>1.4009415985819615</v>
      </c>
      <c r="AR11" s="8">
        <f t="shared" si="7"/>
        <v>3.039485770681519</v>
      </c>
    </row>
    <row r="12" spans="1:44" ht="12.75">
      <c r="A12" s="31" t="s">
        <v>19</v>
      </c>
      <c r="B12" s="86">
        <f>IF(AND((B10&gt;0),(B7&gt;0)),(B10/B7),"")</f>
        <v>0.3484419263456091</v>
      </c>
      <c r="C12" s="71" t="s">
        <v>6</v>
      </c>
      <c r="D12" s="86">
        <f>IF(AND((D10&gt;0),(D7&gt;0)),(D10/D7),"")</f>
        <v>0.40760869565217395</v>
      </c>
      <c r="E12" s="71" t="s">
        <v>6</v>
      </c>
      <c r="F12" s="86">
        <f>IF(AND((F10&gt;0),(F7&gt;0)),(F10/F7),"")</f>
        <v>0.39365079365079364</v>
      </c>
      <c r="G12" s="71" t="s">
        <v>6</v>
      </c>
      <c r="H12" s="86">
        <f>IF(AND((H10&gt;0),(H7&gt;0)),(H10/H7),"")</f>
        <v>0.33783783783783783</v>
      </c>
      <c r="I12" s="71" t="s">
        <v>6</v>
      </c>
      <c r="J12" s="86">
        <f>IF(AND((J10&gt;0),(J7&gt;0)),(J10/J7),"")</f>
        <v>0.36939313984168864</v>
      </c>
      <c r="K12" s="71" t="s">
        <v>6</v>
      </c>
      <c r="L12" s="86">
        <f>IF(AND((L10&gt;0),(L7&gt;0)),(L10/L7),"")</f>
      </c>
      <c r="M12" s="71" t="s">
        <v>6</v>
      </c>
      <c r="N12" s="86">
        <f>IF(AND((N10&gt;0),(N7&gt;0)),(N10/N7),"")</f>
        <v>0.3784530386740331</v>
      </c>
      <c r="O12" s="71" t="s">
        <v>6</v>
      </c>
      <c r="P12" s="86">
        <f>IF(AND((P10&gt;0),(P7&gt;0)),(P10/P7),"")</f>
        <v>0.35158501440922185</v>
      </c>
      <c r="Q12" s="71" t="s">
        <v>6</v>
      </c>
      <c r="R12" s="86">
        <f>IF(AND((R10&gt;0),(R7&gt;0)),(R10/R7),"")</f>
        <v>0.38972809667673713</v>
      </c>
      <c r="S12" s="71" t="s">
        <v>6</v>
      </c>
      <c r="T12" s="86">
        <f>IF(AND((T10&gt;0),(T7&gt;0)),(T10/T7),"")</f>
        <v>0.39893617021276595</v>
      </c>
      <c r="U12" s="71" t="s">
        <v>6</v>
      </c>
      <c r="V12" s="86">
        <f>IF(AND((V10&gt;0),(V7&gt;0)),(V10/V7),"")</f>
        <v>0.3952254641909814</v>
      </c>
      <c r="W12" s="71" t="s">
        <v>6</v>
      </c>
      <c r="X12" s="86">
        <f>IF(AND((X10&gt;0),(X7&gt;0)),(X10/X7),"")</f>
        <v>0.36901408450704226</v>
      </c>
      <c r="Y12" s="71" t="s">
        <v>6</v>
      </c>
      <c r="Z12" s="86">
        <f>IF(AND((Z10&gt;0),(Z7&gt;0)),(Z10/Z7),"")</f>
        <v>0.40166204986149584</v>
      </c>
      <c r="AA12" s="71" t="s">
        <v>6</v>
      </c>
      <c r="AB12" s="86">
        <f>IF(AND((AB10&gt;0),(AB7&gt;0)),(AB10/AB7),"")</f>
        <v>0.4201030927835052</v>
      </c>
      <c r="AC12" s="71" t="s">
        <v>6</v>
      </c>
      <c r="AD12" s="86">
        <f>IF(AND((AD10&gt;0),(AD7&gt;0)),(AD10/AD7),"")</f>
        <v>0.39847715736040606</v>
      </c>
      <c r="AE12" s="71" t="s">
        <v>6</v>
      </c>
      <c r="AG12" s="22" t="str">
        <f t="shared" si="0"/>
        <v>     Standard width/length ratio</v>
      </c>
      <c r="AH12" s="10">
        <f>COUNT(B12,D12,F12,H12,J12,L12,N12,P12,R12,T12,V12,X12,Z12,AB12,AD12)</f>
        <v>14</v>
      </c>
      <c r="AI12" s="28">
        <f t="shared" si="1"/>
        <v>0.33783783783783783</v>
      </c>
      <c r="AJ12" s="44" t="str">
        <f t="shared" si="9"/>
        <v>–</v>
      </c>
      <c r="AK12" s="30">
        <f t="shared" si="2"/>
        <v>0.4201030927835052</v>
      </c>
      <c r="AL12" s="56">
        <f t="shared" si="3"/>
      </c>
      <c r="AM12" s="6" t="s">
        <v>6</v>
      </c>
      <c r="AN12" s="57">
        <f t="shared" si="5"/>
      </c>
      <c r="AO12" s="58">
        <f>IF(SUM(B12,D12,F12,H12,J12,L12,N12,P12,R12,T12,V12,X12,Z12,AB12,AD12)&gt;0,AVERAGE(B12,D12,F12,H12,J12,L12,N12,P12,R12,T12,V12,X12,Z12,AB12,AD12),"?")</f>
        <v>0.38286546871459237</v>
      </c>
      <c r="AP12" s="7" t="s">
        <v>6</v>
      </c>
      <c r="AQ12" s="29">
        <f t="shared" si="7"/>
        <v>0.024422764764824852</v>
      </c>
      <c r="AR12" s="52" t="s">
        <v>6</v>
      </c>
    </row>
    <row r="13" spans="1:44" ht="12.75">
      <c r="A13" s="31" t="s">
        <v>20</v>
      </c>
      <c r="B13" s="86">
        <f>IF(AND((B11&gt;0),(B9&gt;0)),(B11/B9),"")</f>
        <v>0.9407407407407407</v>
      </c>
      <c r="C13" s="71" t="s">
        <v>6</v>
      </c>
      <c r="D13" s="86">
        <f>IF(AND((D11&gt;0),(D9&gt;0)),(D11/D9),"")</f>
        <v>0.9655172413793104</v>
      </c>
      <c r="E13" s="71" t="s">
        <v>6</v>
      </c>
      <c r="F13" s="86">
        <f>IF(AND((F11&gt;0),(F9&gt;0)),(F11/F9),"")</f>
        <v>1.0161290322580645</v>
      </c>
      <c r="G13" s="71" t="s">
        <v>6</v>
      </c>
      <c r="H13" s="86">
        <f>IF(AND((H11&gt;0),(H9&gt;0)),(H11/H9),"")</f>
        <v>0.9621212121212122</v>
      </c>
      <c r="I13" s="71" t="s">
        <v>6</v>
      </c>
      <c r="J13" s="86">
        <f>IF(AND((J11&gt;0),(J9&gt;0)),(J11/J9),"")</f>
        <v>1</v>
      </c>
      <c r="K13" s="71" t="s">
        <v>6</v>
      </c>
      <c r="L13" s="86">
        <f>IF(AND((L11&gt;0),(L9&gt;0)),(L11/L9),"")</f>
      </c>
      <c r="M13" s="71" t="s">
        <v>6</v>
      </c>
      <c r="N13" s="86">
        <f>IF(AND((N11&gt;0),(N9&gt;0)),(N11/N9),"")</f>
        <v>1.0071428571428571</v>
      </c>
      <c r="O13" s="71" t="s">
        <v>6</v>
      </c>
      <c r="P13" s="86">
        <f>IF(AND((P11&gt;0),(P9&gt;0)),(P11/P9),"")</f>
        <v>0.959349593495935</v>
      </c>
      <c r="Q13" s="71" t="s">
        <v>6</v>
      </c>
      <c r="R13" s="86">
        <f>IF(AND((R11&gt;0),(R9&gt;0)),(R11/R9),"")</f>
        <v>1</v>
      </c>
      <c r="S13" s="71" t="s">
        <v>6</v>
      </c>
      <c r="T13" s="86">
        <f>IF(AND((T11&gt;0),(T9&gt;0)),(T11/T9),"")</f>
        <v>0.967741935483871</v>
      </c>
      <c r="U13" s="71" t="s">
        <v>6</v>
      </c>
      <c r="V13" s="86">
        <f>IF(AND((V11&gt;0),(V9&gt;0)),(V11/V9),"")</f>
        <v>0.9477124183006536</v>
      </c>
      <c r="W13" s="71" t="s">
        <v>6</v>
      </c>
      <c r="X13" s="86">
        <f>IF(AND((X11&gt;0),(X9&gt;0)),(X11/X9),"")</f>
        <v>0.948051948051948</v>
      </c>
      <c r="Y13" s="71" t="s">
        <v>6</v>
      </c>
      <c r="Z13" s="86">
        <f>IF(AND((Z11&gt;0),(Z9&gt;0)),(Z11/Z9),"")</f>
        <v>1.06</v>
      </c>
      <c r="AA13" s="71" t="s">
        <v>6</v>
      </c>
      <c r="AB13" s="86">
        <f>IF(AND((AB11&gt;0),(AB9&gt;0)),(AB11/AB9),"")</f>
        <v>1.03125</v>
      </c>
      <c r="AC13" s="71" t="s">
        <v>6</v>
      </c>
      <c r="AD13" s="86">
        <f>IF(AND((AD11&gt;0),(AD9&gt;0)),(AD11/AD9),"")</f>
        <v>0.9869281045751633</v>
      </c>
      <c r="AE13" s="71" t="s">
        <v>6</v>
      </c>
      <c r="AG13" s="22" t="str">
        <f t="shared" si="0"/>
        <v>     Posterior/anterior width ratio</v>
      </c>
      <c r="AH13" s="10">
        <f>COUNT(B13,D13,F13,H13,J13,L13,N13,P13,R13,T13,V13,X13,Z13,AB13,AD13)</f>
        <v>14</v>
      </c>
      <c r="AI13" s="28">
        <f t="shared" si="1"/>
        <v>0.9407407407407407</v>
      </c>
      <c r="AJ13" s="44" t="str">
        <f t="shared" si="9"/>
        <v>–</v>
      </c>
      <c r="AK13" s="30">
        <f t="shared" si="2"/>
        <v>1.06</v>
      </c>
      <c r="AL13" s="56">
        <f t="shared" si="3"/>
      </c>
      <c r="AM13" s="6" t="s">
        <v>6</v>
      </c>
      <c r="AN13" s="57">
        <f t="shared" si="5"/>
      </c>
      <c r="AO13" s="58">
        <f>IF(SUM(B13,D13,F13,H13,J13,L13,N13,P13,R13,T13,V13,X13,Z13,AB13,AD13)&gt;0,AVERAGE(B13,D13,F13,H13,J13,L13,N13,P13,R13,T13,V13,X13,Z13,AB13,AD13),"?")</f>
        <v>0.9851917916821255</v>
      </c>
      <c r="AP13" s="7" t="s">
        <v>6</v>
      </c>
      <c r="AQ13" s="29">
        <f t="shared" si="7"/>
        <v>0.03535511405418145</v>
      </c>
      <c r="AR13" s="52" t="s">
        <v>6</v>
      </c>
    </row>
    <row r="14" spans="1:44" ht="12.75">
      <c r="A14" s="20" t="s">
        <v>21</v>
      </c>
      <c r="B14" s="32"/>
      <c r="C14" s="72"/>
      <c r="D14" s="32"/>
      <c r="E14" s="72"/>
      <c r="F14" s="32"/>
      <c r="G14" s="72"/>
      <c r="H14" s="32"/>
      <c r="I14" s="72"/>
      <c r="J14" s="32"/>
      <c r="K14" s="72"/>
      <c r="L14" s="32"/>
      <c r="M14" s="72"/>
      <c r="N14" s="32"/>
      <c r="O14" s="72"/>
      <c r="P14" s="32"/>
      <c r="Q14" s="72"/>
      <c r="R14" s="32"/>
      <c r="S14" s="72"/>
      <c r="T14" s="32"/>
      <c r="U14" s="72"/>
      <c r="V14" s="32"/>
      <c r="W14" s="72"/>
      <c r="X14" s="32"/>
      <c r="Y14" s="72"/>
      <c r="Z14" s="32"/>
      <c r="AA14" s="72"/>
      <c r="AB14" s="32"/>
      <c r="AC14" s="72"/>
      <c r="AD14" s="32"/>
      <c r="AE14" s="72"/>
      <c r="AG14" s="22" t="str">
        <f>A14</f>
        <v>Claw 1 lengths</v>
      </c>
      <c r="AH14" s="10"/>
      <c r="AI14" s="3"/>
      <c r="AJ14" s="44"/>
      <c r="AK14" s="5"/>
      <c r="AL14" s="56"/>
      <c r="AM14" s="6"/>
      <c r="AN14" s="57"/>
      <c r="AO14" s="50"/>
      <c r="AP14" s="7"/>
      <c r="AQ14" s="4"/>
      <c r="AR14" s="8"/>
    </row>
    <row r="15" spans="1:44" ht="12.75">
      <c r="A15" s="31" t="s">
        <v>25</v>
      </c>
      <c r="B15" s="21">
        <v>15.5</v>
      </c>
      <c r="C15" s="71">
        <f aca="true" t="shared" si="10" ref="C15:AE19">IF(AND((B15&gt;0),(B$7&gt;0)),(B15/B$7*100),"")</f>
        <v>43.90934844192635</v>
      </c>
      <c r="D15" s="21">
        <v>17.6</v>
      </c>
      <c r="E15" s="71">
        <f t="shared" si="10"/>
        <v>47.82608695652175</v>
      </c>
      <c r="F15" s="21">
        <v>14.3</v>
      </c>
      <c r="G15" s="71">
        <f t="shared" si="10"/>
        <v>45.3968253968254</v>
      </c>
      <c r="H15" s="21">
        <v>14</v>
      </c>
      <c r="I15" s="71">
        <f t="shared" si="10"/>
        <v>37.83783783783784</v>
      </c>
      <c r="J15" s="21">
        <v>16</v>
      </c>
      <c r="K15" s="71">
        <f t="shared" si="10"/>
        <v>42.21635883905013</v>
      </c>
      <c r="L15" s="21"/>
      <c r="M15" s="71">
        <f t="shared" si="10"/>
      </c>
      <c r="N15" s="21"/>
      <c r="O15" s="71">
        <f t="shared" si="10"/>
      </c>
      <c r="P15" s="21">
        <v>13.7</v>
      </c>
      <c r="Q15" s="71">
        <f t="shared" si="10"/>
        <v>39.48126801152737</v>
      </c>
      <c r="R15" s="21"/>
      <c r="S15" s="71">
        <f t="shared" si="10"/>
      </c>
      <c r="T15" s="21">
        <v>16.4</v>
      </c>
      <c r="U15" s="71">
        <f t="shared" si="10"/>
        <v>43.61702127659574</v>
      </c>
      <c r="V15" s="21">
        <v>16.7</v>
      </c>
      <c r="W15" s="71">
        <f t="shared" si="10"/>
        <v>44.29708222811671</v>
      </c>
      <c r="X15" s="21">
        <v>14.3</v>
      </c>
      <c r="Y15" s="71">
        <f t="shared" si="10"/>
        <v>40.28169014084507</v>
      </c>
      <c r="Z15" s="21">
        <v>15</v>
      </c>
      <c r="AA15" s="71">
        <f t="shared" si="10"/>
        <v>41.55124653739612</v>
      </c>
      <c r="AB15" s="21">
        <v>16</v>
      </c>
      <c r="AC15" s="71">
        <f t="shared" si="10"/>
        <v>41.23711340206186</v>
      </c>
      <c r="AD15" s="21">
        <v>16.4</v>
      </c>
      <c r="AE15" s="71">
        <f t="shared" si="10"/>
        <v>41.6243654822335</v>
      </c>
      <c r="AG15" s="22" t="str">
        <f t="shared" si="0"/>
        <v>     External primary branch</v>
      </c>
      <c r="AH15" s="10">
        <f t="shared" si="8"/>
        <v>12</v>
      </c>
      <c r="AI15" s="3">
        <f t="shared" si="1"/>
        <v>13.7</v>
      </c>
      <c r="AJ15" s="44" t="str">
        <f t="shared" si="9"/>
        <v>–</v>
      </c>
      <c r="AK15" s="5">
        <f t="shared" si="2"/>
        <v>17.6</v>
      </c>
      <c r="AL15" s="56">
        <f t="shared" si="3"/>
        <v>37.83783783783784</v>
      </c>
      <c r="AM15" s="6" t="str">
        <f t="shared" si="4"/>
        <v>–</v>
      </c>
      <c r="AN15" s="57">
        <f t="shared" si="5"/>
        <v>47.82608695652175</v>
      </c>
      <c r="AO15" s="50">
        <f aca="true" t="shared" si="11" ref="AO15:AP19">IF(SUM(B15,D15,F15,H15,J15,L15,N15,P15,R15,T15,V15,X15,Z15,AB15,AD15)&gt;0,AVERAGE(B15,D15,F15,H15,J15,L15,N15,P15,R15,T15,V15,X15,Z15,AB15,AD15),"?")</f>
        <v>15.491666666666667</v>
      </c>
      <c r="AP15" s="7">
        <f t="shared" si="11"/>
        <v>42.43968704591149</v>
      </c>
      <c r="AQ15" s="4">
        <f t="shared" si="7"/>
        <v>1.2280496979381645</v>
      </c>
      <c r="AR15" s="8">
        <f t="shared" si="7"/>
        <v>2.735129267368665</v>
      </c>
    </row>
    <row r="16" spans="1:44" ht="12.75">
      <c r="A16" s="31" t="s">
        <v>26</v>
      </c>
      <c r="B16" s="21">
        <v>11.9</v>
      </c>
      <c r="C16" s="71">
        <f t="shared" si="10"/>
        <v>33.711048158640224</v>
      </c>
      <c r="D16" s="21"/>
      <c r="E16" s="71">
        <f t="shared" si="10"/>
      </c>
      <c r="F16" s="21">
        <v>11.7</v>
      </c>
      <c r="G16" s="71">
        <f t="shared" si="10"/>
        <v>37.14285714285714</v>
      </c>
      <c r="H16" s="21">
        <v>10.6</v>
      </c>
      <c r="I16" s="71">
        <f t="shared" si="10"/>
        <v>28.64864864864865</v>
      </c>
      <c r="J16" s="21">
        <v>12</v>
      </c>
      <c r="K16" s="71">
        <f t="shared" si="10"/>
        <v>31.6622691292876</v>
      </c>
      <c r="L16" s="21">
        <v>12.7</v>
      </c>
      <c r="M16" s="71">
        <f t="shared" si="10"/>
        <v>33.421052631578945</v>
      </c>
      <c r="N16" s="21"/>
      <c r="O16" s="71">
        <f t="shared" si="10"/>
      </c>
      <c r="P16" s="21">
        <v>12.4</v>
      </c>
      <c r="Q16" s="71">
        <f t="shared" si="10"/>
        <v>35.73487031700288</v>
      </c>
      <c r="R16" s="21">
        <v>12.3</v>
      </c>
      <c r="S16" s="71">
        <f t="shared" si="10"/>
        <v>37.160120845921455</v>
      </c>
      <c r="T16" s="21">
        <v>12.3</v>
      </c>
      <c r="U16" s="71">
        <f t="shared" si="10"/>
        <v>32.71276595744681</v>
      </c>
      <c r="V16" s="21">
        <v>11.9</v>
      </c>
      <c r="W16" s="71">
        <f t="shared" si="10"/>
        <v>31.56498673740053</v>
      </c>
      <c r="X16" s="21">
        <v>11.8</v>
      </c>
      <c r="Y16" s="71">
        <f t="shared" si="10"/>
        <v>33.23943661971831</v>
      </c>
      <c r="Z16" s="21">
        <v>12.5</v>
      </c>
      <c r="AA16" s="71">
        <f t="shared" si="10"/>
        <v>34.62603878116343</v>
      </c>
      <c r="AB16" s="21">
        <v>13</v>
      </c>
      <c r="AC16" s="71">
        <f t="shared" si="10"/>
        <v>33.50515463917526</v>
      </c>
      <c r="AD16" s="21"/>
      <c r="AE16" s="71">
        <f t="shared" si="10"/>
      </c>
      <c r="AG16" s="22" t="str">
        <f t="shared" si="0"/>
        <v>     External base + secondary branch</v>
      </c>
      <c r="AH16" s="10">
        <f>COUNT(B16,D16,F16,H16,J16,L16,N16,P16,R16,T16,V16,X16,Z16,AB16,AD16)</f>
        <v>12</v>
      </c>
      <c r="AI16" s="3">
        <f t="shared" si="1"/>
        <v>10.6</v>
      </c>
      <c r="AJ16" s="44" t="str">
        <f t="shared" si="9"/>
        <v>–</v>
      </c>
      <c r="AK16" s="5">
        <f t="shared" si="2"/>
        <v>13</v>
      </c>
      <c r="AL16" s="56">
        <f t="shared" si="3"/>
        <v>28.64864864864865</v>
      </c>
      <c r="AM16" s="6" t="str">
        <f t="shared" si="4"/>
        <v>–</v>
      </c>
      <c r="AN16" s="57">
        <f t="shared" si="5"/>
        <v>37.160120845921455</v>
      </c>
      <c r="AO16" s="50">
        <f t="shared" si="11"/>
        <v>12.091666666666669</v>
      </c>
      <c r="AP16" s="7">
        <f t="shared" si="11"/>
        <v>33.5941041340701</v>
      </c>
      <c r="AQ16" s="4">
        <f t="shared" si="7"/>
        <v>0.6097068346692374</v>
      </c>
      <c r="AR16" s="8">
        <f t="shared" si="7"/>
        <v>2.4162105321658895</v>
      </c>
    </row>
    <row r="17" spans="1:44" ht="12.75">
      <c r="A17" s="31" t="s">
        <v>27</v>
      </c>
      <c r="B17" s="21">
        <v>15.3</v>
      </c>
      <c r="C17" s="71">
        <f t="shared" si="10"/>
        <v>43.34277620396601</v>
      </c>
      <c r="D17" s="21">
        <v>16.4</v>
      </c>
      <c r="E17" s="71">
        <f t="shared" si="10"/>
        <v>44.565217391304344</v>
      </c>
      <c r="F17" s="21">
        <v>14.2</v>
      </c>
      <c r="G17" s="71">
        <f t="shared" si="10"/>
        <v>45.079365079365076</v>
      </c>
      <c r="H17" s="21">
        <v>13</v>
      </c>
      <c r="I17" s="71">
        <f t="shared" si="10"/>
        <v>35.13513513513514</v>
      </c>
      <c r="J17" s="21">
        <v>15</v>
      </c>
      <c r="K17" s="71">
        <f t="shared" si="10"/>
        <v>39.5778364116095</v>
      </c>
      <c r="L17" s="21">
        <v>14.7</v>
      </c>
      <c r="M17" s="71">
        <f t="shared" si="10"/>
        <v>38.68421052631579</v>
      </c>
      <c r="N17" s="21"/>
      <c r="O17" s="71">
        <f t="shared" si="10"/>
      </c>
      <c r="P17" s="21">
        <v>13.7</v>
      </c>
      <c r="Q17" s="71">
        <f t="shared" si="10"/>
        <v>39.48126801152737</v>
      </c>
      <c r="R17" s="21"/>
      <c r="S17" s="71">
        <f t="shared" si="10"/>
      </c>
      <c r="T17" s="21">
        <v>15.9</v>
      </c>
      <c r="U17" s="71">
        <f t="shared" si="10"/>
        <v>42.28723404255319</v>
      </c>
      <c r="V17" s="21">
        <v>15.9</v>
      </c>
      <c r="W17" s="71">
        <f t="shared" si="10"/>
        <v>42.175066312997345</v>
      </c>
      <c r="X17" s="21">
        <v>12.9</v>
      </c>
      <c r="Y17" s="71">
        <f t="shared" si="10"/>
        <v>36.33802816901409</v>
      </c>
      <c r="Z17" s="21">
        <v>15.3</v>
      </c>
      <c r="AA17" s="71">
        <f t="shared" si="10"/>
        <v>42.38227146814405</v>
      </c>
      <c r="AB17" s="21">
        <v>15.5</v>
      </c>
      <c r="AC17" s="71">
        <f t="shared" si="10"/>
        <v>39.948453608247426</v>
      </c>
      <c r="AD17" s="21">
        <v>15.5</v>
      </c>
      <c r="AE17" s="71">
        <f t="shared" si="10"/>
        <v>39.340101522842644</v>
      </c>
      <c r="AG17" s="22" t="str">
        <f t="shared" si="0"/>
        <v>     Internal primary branch</v>
      </c>
      <c r="AH17" s="10">
        <f t="shared" si="8"/>
        <v>13</v>
      </c>
      <c r="AI17" s="3">
        <f t="shared" si="1"/>
        <v>12.9</v>
      </c>
      <c r="AJ17" s="44" t="str">
        <f t="shared" si="9"/>
        <v>–</v>
      </c>
      <c r="AK17" s="5">
        <f t="shared" si="2"/>
        <v>16.4</v>
      </c>
      <c r="AL17" s="56">
        <f t="shared" si="3"/>
        <v>35.13513513513514</v>
      </c>
      <c r="AM17" s="6" t="str">
        <f t="shared" si="4"/>
        <v>–</v>
      </c>
      <c r="AN17" s="57">
        <f t="shared" si="5"/>
        <v>45.079365079365076</v>
      </c>
      <c r="AO17" s="50">
        <f t="shared" si="11"/>
        <v>14.869230769230771</v>
      </c>
      <c r="AP17" s="7">
        <f t="shared" si="11"/>
        <v>40.64130491407861</v>
      </c>
      <c r="AQ17" s="4">
        <f t="shared" si="7"/>
        <v>1.1130922508823267</v>
      </c>
      <c r="AR17" s="8">
        <f t="shared" si="7"/>
        <v>2.997221274878774</v>
      </c>
    </row>
    <row r="18" spans="1:44" ht="12.75">
      <c r="A18" s="31" t="s">
        <v>28</v>
      </c>
      <c r="B18" s="21">
        <v>11.5</v>
      </c>
      <c r="C18" s="71">
        <f t="shared" si="10"/>
        <v>32.57790368271955</v>
      </c>
      <c r="D18" s="21">
        <v>13</v>
      </c>
      <c r="E18" s="71">
        <f t="shared" si="10"/>
        <v>35.32608695652174</v>
      </c>
      <c r="F18" s="21">
        <v>10.6</v>
      </c>
      <c r="G18" s="71">
        <f t="shared" si="10"/>
        <v>33.650793650793645</v>
      </c>
      <c r="H18" s="21">
        <v>11.9</v>
      </c>
      <c r="I18" s="71">
        <f t="shared" si="10"/>
        <v>32.16216216216216</v>
      </c>
      <c r="J18" s="21">
        <v>11.5</v>
      </c>
      <c r="K18" s="71">
        <f t="shared" si="10"/>
        <v>30.343007915567284</v>
      </c>
      <c r="L18" s="21">
        <v>12.6</v>
      </c>
      <c r="M18" s="71">
        <f t="shared" si="10"/>
        <v>33.1578947368421</v>
      </c>
      <c r="N18" s="21"/>
      <c r="O18" s="71">
        <f t="shared" si="10"/>
      </c>
      <c r="P18" s="21">
        <v>12.4</v>
      </c>
      <c r="Q18" s="71">
        <f t="shared" si="10"/>
        <v>35.73487031700288</v>
      </c>
      <c r="R18" s="21">
        <v>11.5</v>
      </c>
      <c r="S18" s="71">
        <f t="shared" si="10"/>
        <v>34.74320241691843</v>
      </c>
      <c r="T18" s="21">
        <v>12.5</v>
      </c>
      <c r="U18" s="71">
        <f t="shared" si="10"/>
        <v>33.244680851063826</v>
      </c>
      <c r="V18" s="21">
        <v>12.6</v>
      </c>
      <c r="W18" s="71">
        <f t="shared" si="10"/>
        <v>33.42175066312997</v>
      </c>
      <c r="X18" s="21">
        <v>9.6</v>
      </c>
      <c r="Y18" s="71">
        <f t="shared" si="10"/>
        <v>27.042253521126757</v>
      </c>
      <c r="Z18" s="21">
        <v>11.6</v>
      </c>
      <c r="AA18" s="71">
        <f t="shared" si="10"/>
        <v>32.13296398891966</v>
      </c>
      <c r="AB18" s="21">
        <v>12.1</v>
      </c>
      <c r="AC18" s="71">
        <f t="shared" si="10"/>
        <v>31.185567010309278</v>
      </c>
      <c r="AD18" s="21"/>
      <c r="AE18" s="71">
        <f t="shared" si="10"/>
      </c>
      <c r="AG18" s="22" t="str">
        <f t="shared" si="0"/>
        <v>     Internal base + secondary branch</v>
      </c>
      <c r="AH18" s="10">
        <f>COUNT(B18,D18,F18,H18,J18,L18,N18,P18,R18,T18,V18,X18,Z18,AB18,AD18)</f>
        <v>13</v>
      </c>
      <c r="AI18" s="3">
        <f t="shared" si="1"/>
        <v>9.6</v>
      </c>
      <c r="AJ18" s="44" t="str">
        <f t="shared" si="9"/>
        <v>–</v>
      </c>
      <c r="AK18" s="5">
        <f t="shared" si="2"/>
        <v>13</v>
      </c>
      <c r="AL18" s="56">
        <f t="shared" si="3"/>
        <v>27.042253521126757</v>
      </c>
      <c r="AM18" s="6" t="str">
        <f t="shared" si="4"/>
        <v>–</v>
      </c>
      <c r="AN18" s="57">
        <f t="shared" si="5"/>
        <v>35.73487031700288</v>
      </c>
      <c r="AO18" s="50">
        <f t="shared" si="11"/>
        <v>11.799999999999999</v>
      </c>
      <c r="AP18" s="7">
        <f t="shared" si="11"/>
        <v>32.67101060562133</v>
      </c>
      <c r="AQ18" s="4">
        <f t="shared" si="7"/>
        <v>0.9246621004453768</v>
      </c>
      <c r="AR18" s="8">
        <f t="shared" si="7"/>
        <v>2.285580162225135</v>
      </c>
    </row>
    <row r="19" spans="1:44" ht="12.75">
      <c r="A19" s="31" t="s">
        <v>29</v>
      </c>
      <c r="B19" s="21">
        <v>3.5</v>
      </c>
      <c r="C19" s="71">
        <f t="shared" si="10"/>
        <v>9.91501416430595</v>
      </c>
      <c r="D19" s="21">
        <v>3.5</v>
      </c>
      <c r="E19" s="71">
        <f t="shared" si="10"/>
        <v>9.510869565217392</v>
      </c>
      <c r="F19" s="21">
        <v>3.2</v>
      </c>
      <c r="G19" s="71">
        <f t="shared" si="10"/>
        <v>10.158730158730158</v>
      </c>
      <c r="H19" s="21">
        <v>4</v>
      </c>
      <c r="I19" s="71">
        <f t="shared" si="10"/>
        <v>10.81081081081081</v>
      </c>
      <c r="J19" s="21">
        <v>3.3</v>
      </c>
      <c r="K19" s="71">
        <f t="shared" si="10"/>
        <v>8.70712401055409</v>
      </c>
      <c r="L19" s="21">
        <v>4.8</v>
      </c>
      <c r="M19" s="71">
        <f t="shared" si="10"/>
        <v>12.631578947368421</v>
      </c>
      <c r="N19" s="21"/>
      <c r="O19" s="71">
        <f t="shared" si="10"/>
      </c>
      <c r="P19" s="21"/>
      <c r="Q19" s="71">
        <f t="shared" si="10"/>
      </c>
      <c r="R19" s="21">
        <v>4.2</v>
      </c>
      <c r="S19" s="71">
        <f t="shared" si="10"/>
        <v>12.688821752265861</v>
      </c>
      <c r="T19" s="21">
        <v>3.9</v>
      </c>
      <c r="U19" s="71">
        <f t="shared" si="10"/>
        <v>10.372340425531915</v>
      </c>
      <c r="V19" s="21">
        <v>3.6</v>
      </c>
      <c r="W19" s="71">
        <f t="shared" si="10"/>
        <v>9.549071618037134</v>
      </c>
      <c r="X19" s="21">
        <v>3.4</v>
      </c>
      <c r="Y19" s="71">
        <f t="shared" si="10"/>
        <v>9.577464788732394</v>
      </c>
      <c r="Z19" s="21">
        <v>3.8</v>
      </c>
      <c r="AA19" s="71">
        <f t="shared" si="10"/>
        <v>10.526315789473683</v>
      </c>
      <c r="AB19" s="21">
        <v>3.5</v>
      </c>
      <c r="AC19" s="71">
        <f t="shared" si="10"/>
        <v>9.020618556701033</v>
      </c>
      <c r="AD19" s="21"/>
      <c r="AE19" s="71">
        <f t="shared" si="10"/>
      </c>
      <c r="AG19" s="22" t="str">
        <f t="shared" si="0"/>
        <v>     Internal spur</v>
      </c>
      <c r="AH19" s="10">
        <f>COUNT(B19,D19,F19,H19,J19,L19,N19,P19,R19,T19,V19,X19,Z19,AB19,AD19)</f>
        <v>12</v>
      </c>
      <c r="AI19" s="3">
        <f t="shared" si="1"/>
        <v>3.2</v>
      </c>
      <c r="AJ19" s="44" t="str">
        <f t="shared" si="9"/>
        <v>–</v>
      </c>
      <c r="AK19" s="5">
        <f t="shared" si="2"/>
        <v>4.8</v>
      </c>
      <c r="AL19" s="56">
        <f t="shared" si="3"/>
        <v>8.70712401055409</v>
      </c>
      <c r="AM19" s="6" t="str">
        <f t="shared" si="4"/>
        <v>–</v>
      </c>
      <c r="AN19" s="57">
        <f t="shared" si="5"/>
        <v>12.688821752265861</v>
      </c>
      <c r="AO19" s="50">
        <f t="shared" si="11"/>
        <v>3.7249999999999996</v>
      </c>
      <c r="AP19" s="7">
        <f t="shared" si="11"/>
        <v>10.289063382310738</v>
      </c>
      <c r="AQ19" s="4">
        <f t="shared" si="7"/>
        <v>0.4494946657586237</v>
      </c>
      <c r="AR19" s="8">
        <f t="shared" si="7"/>
        <v>1.2616581283523225</v>
      </c>
    </row>
    <row r="20" spans="1:44" ht="12.75">
      <c r="A20" s="20" t="s">
        <v>22</v>
      </c>
      <c r="B20" s="32"/>
      <c r="C20" s="72"/>
      <c r="D20" s="32"/>
      <c r="E20" s="72"/>
      <c r="F20" s="32"/>
      <c r="G20" s="72"/>
      <c r="H20" s="32"/>
      <c r="I20" s="72"/>
      <c r="J20" s="32"/>
      <c r="K20" s="72"/>
      <c r="L20" s="32"/>
      <c r="M20" s="72"/>
      <c r="N20" s="32"/>
      <c r="O20" s="72"/>
      <c r="P20" s="32"/>
      <c r="Q20" s="72"/>
      <c r="R20" s="32"/>
      <c r="S20" s="72"/>
      <c r="T20" s="32"/>
      <c r="U20" s="72"/>
      <c r="V20" s="32"/>
      <c r="W20" s="72"/>
      <c r="X20" s="32"/>
      <c r="Y20" s="72"/>
      <c r="Z20" s="32"/>
      <c r="AA20" s="72"/>
      <c r="AB20" s="32"/>
      <c r="AC20" s="72"/>
      <c r="AD20" s="32"/>
      <c r="AE20" s="72"/>
      <c r="AG20" s="22" t="str">
        <f t="shared" si="0"/>
        <v>Claw 2 lengths</v>
      </c>
      <c r="AH20" s="10"/>
      <c r="AI20" s="3"/>
      <c r="AJ20" s="44"/>
      <c r="AK20" s="5"/>
      <c r="AL20" s="56"/>
      <c r="AM20" s="6"/>
      <c r="AN20" s="57"/>
      <c r="AO20" s="50"/>
      <c r="AP20" s="7"/>
      <c r="AQ20" s="4"/>
      <c r="AR20" s="8"/>
    </row>
    <row r="21" spans="1:44" ht="12.75">
      <c r="A21" s="31" t="s">
        <v>25</v>
      </c>
      <c r="B21" s="21">
        <v>15.7</v>
      </c>
      <c r="C21" s="71">
        <f aca="true" t="shared" si="12" ref="C21:AE25">IF(AND((B21&gt;0),(B$7&gt;0)),(B21/B$7*100),"")</f>
        <v>44.47592067988669</v>
      </c>
      <c r="D21" s="21">
        <v>17.4</v>
      </c>
      <c r="E21" s="71">
        <f t="shared" si="12"/>
        <v>47.28260869565217</v>
      </c>
      <c r="F21" s="21">
        <v>15</v>
      </c>
      <c r="G21" s="71">
        <f t="shared" si="12"/>
        <v>47.61904761904761</v>
      </c>
      <c r="H21" s="21">
        <v>15.8</v>
      </c>
      <c r="I21" s="71">
        <f t="shared" si="12"/>
        <v>42.7027027027027</v>
      </c>
      <c r="J21" s="21">
        <v>15.7</v>
      </c>
      <c r="K21" s="71">
        <f t="shared" si="12"/>
        <v>41.42480211081794</v>
      </c>
      <c r="L21" s="21">
        <v>17.2</v>
      </c>
      <c r="M21" s="71">
        <f t="shared" si="12"/>
        <v>45.263157894736835</v>
      </c>
      <c r="N21" s="21">
        <v>17.5</v>
      </c>
      <c r="O21" s="71">
        <f t="shared" si="12"/>
        <v>48.34254143646409</v>
      </c>
      <c r="P21" s="21">
        <v>14.7</v>
      </c>
      <c r="Q21" s="71">
        <f t="shared" si="12"/>
        <v>42.36311239193083</v>
      </c>
      <c r="R21" s="21">
        <v>15.9</v>
      </c>
      <c r="S21" s="71">
        <f t="shared" si="12"/>
        <v>48.036253776435046</v>
      </c>
      <c r="T21" s="21">
        <v>18.6</v>
      </c>
      <c r="U21" s="71">
        <f t="shared" si="12"/>
        <v>49.46808510638298</v>
      </c>
      <c r="V21" s="21">
        <v>18.2</v>
      </c>
      <c r="W21" s="71">
        <f t="shared" si="12"/>
        <v>48.275862068965516</v>
      </c>
      <c r="X21" s="21">
        <v>15.9</v>
      </c>
      <c r="Y21" s="71">
        <f t="shared" si="12"/>
        <v>44.7887323943662</v>
      </c>
      <c r="Z21" s="21">
        <v>18.2</v>
      </c>
      <c r="AA21" s="71">
        <f t="shared" si="12"/>
        <v>50.41551246537396</v>
      </c>
      <c r="AB21" s="21">
        <v>17.2</v>
      </c>
      <c r="AC21" s="71">
        <f t="shared" si="12"/>
        <v>44.3298969072165</v>
      </c>
      <c r="AD21" s="21">
        <v>17.1</v>
      </c>
      <c r="AE21" s="71">
        <f t="shared" si="12"/>
        <v>43.401015228426395</v>
      </c>
      <c r="AG21" s="22" t="str">
        <f t="shared" si="0"/>
        <v>     External primary branch</v>
      </c>
      <c r="AH21" s="10">
        <f t="shared" si="8"/>
        <v>15</v>
      </c>
      <c r="AI21" s="3">
        <f t="shared" si="1"/>
        <v>14.7</v>
      </c>
      <c r="AJ21" s="44" t="str">
        <f t="shared" si="9"/>
        <v>–</v>
      </c>
      <c r="AK21" s="5">
        <f t="shared" si="2"/>
        <v>18.6</v>
      </c>
      <c r="AL21" s="56">
        <f t="shared" si="3"/>
        <v>41.42480211081794</v>
      </c>
      <c r="AM21" s="6" t="str">
        <f t="shared" si="4"/>
        <v>–</v>
      </c>
      <c r="AN21" s="57">
        <f t="shared" si="5"/>
        <v>50.41551246537396</v>
      </c>
      <c r="AO21" s="50">
        <f aca="true" t="shared" si="13" ref="AO21:AP25">IF(SUM(B21,D21,F21,H21,J21,L21,N21,P21,R21,T21,V21,X21,Z21,AB21,AD21)&gt;0,AVERAGE(B21,D21,F21,H21,J21,L21,N21,P21,R21,T21,V21,X21,Z21,AB21,AD21),"?")</f>
        <v>16.673333333333332</v>
      </c>
      <c r="AP21" s="7">
        <f t="shared" si="13"/>
        <v>45.8792834318937</v>
      </c>
      <c r="AQ21" s="4">
        <f t="shared" si="7"/>
        <v>1.2209286083415276</v>
      </c>
      <c r="AR21" s="8">
        <f t="shared" si="7"/>
        <v>2.7940498212761087</v>
      </c>
    </row>
    <row r="22" spans="1:44" ht="12.75">
      <c r="A22" s="31" t="s">
        <v>26</v>
      </c>
      <c r="B22" s="21">
        <v>12.5</v>
      </c>
      <c r="C22" s="71">
        <f t="shared" si="12"/>
        <v>35.41076487252125</v>
      </c>
      <c r="D22" s="21">
        <v>13.2</v>
      </c>
      <c r="E22" s="71">
        <f t="shared" si="12"/>
        <v>35.869565217391305</v>
      </c>
      <c r="F22" s="21">
        <v>12.1</v>
      </c>
      <c r="G22" s="71">
        <f t="shared" si="12"/>
        <v>38.41269841269841</v>
      </c>
      <c r="H22" s="21"/>
      <c r="I22" s="71">
        <f t="shared" si="12"/>
      </c>
      <c r="J22" s="21">
        <v>12</v>
      </c>
      <c r="K22" s="71">
        <f t="shared" si="12"/>
        <v>31.6622691292876</v>
      </c>
      <c r="L22" s="21">
        <v>12.4</v>
      </c>
      <c r="M22" s="71">
        <f t="shared" si="12"/>
        <v>32.631578947368425</v>
      </c>
      <c r="N22" s="21">
        <v>12.9</v>
      </c>
      <c r="O22" s="71">
        <f t="shared" si="12"/>
        <v>35.635359116022094</v>
      </c>
      <c r="P22" s="21">
        <v>12.5</v>
      </c>
      <c r="Q22" s="71">
        <f t="shared" si="12"/>
        <v>36.023054755043226</v>
      </c>
      <c r="R22" s="21">
        <v>11.4</v>
      </c>
      <c r="S22" s="71">
        <f t="shared" si="12"/>
        <v>34.44108761329305</v>
      </c>
      <c r="T22" s="21">
        <v>13.1</v>
      </c>
      <c r="U22" s="71">
        <f t="shared" si="12"/>
        <v>34.840425531914896</v>
      </c>
      <c r="V22" s="21">
        <v>12.3</v>
      </c>
      <c r="W22" s="71">
        <f t="shared" si="12"/>
        <v>32.62599469496021</v>
      </c>
      <c r="X22" s="21"/>
      <c r="Y22" s="71">
        <f t="shared" si="12"/>
      </c>
      <c r="Z22" s="21">
        <v>13</v>
      </c>
      <c r="AA22" s="71">
        <f t="shared" si="12"/>
        <v>36.011080332409975</v>
      </c>
      <c r="AB22" s="21">
        <v>12.2</v>
      </c>
      <c r="AC22" s="71">
        <f t="shared" si="12"/>
        <v>31.443298969072163</v>
      </c>
      <c r="AD22" s="21"/>
      <c r="AE22" s="71">
        <f t="shared" si="12"/>
      </c>
      <c r="AG22" s="22" t="str">
        <f t="shared" si="0"/>
        <v>     External base + secondary branch</v>
      </c>
      <c r="AH22" s="10">
        <f t="shared" si="8"/>
        <v>12</v>
      </c>
      <c r="AI22" s="3">
        <f t="shared" si="1"/>
        <v>11.4</v>
      </c>
      <c r="AJ22" s="44" t="str">
        <f t="shared" si="9"/>
        <v>–</v>
      </c>
      <c r="AK22" s="5">
        <f t="shared" si="2"/>
        <v>13.2</v>
      </c>
      <c r="AL22" s="56">
        <f t="shared" si="3"/>
        <v>31.443298969072163</v>
      </c>
      <c r="AM22" s="6" t="str">
        <f t="shared" si="4"/>
        <v>–</v>
      </c>
      <c r="AN22" s="57">
        <f t="shared" si="5"/>
        <v>38.41269841269841</v>
      </c>
      <c r="AO22" s="50">
        <f t="shared" si="13"/>
        <v>12.466666666666663</v>
      </c>
      <c r="AP22" s="7">
        <f t="shared" si="13"/>
        <v>34.58393146599855</v>
      </c>
      <c r="AQ22" s="4">
        <f t="shared" si="7"/>
        <v>0.5228129047119962</v>
      </c>
      <c r="AR22" s="8">
        <f t="shared" si="7"/>
        <v>2.0963250833781637</v>
      </c>
    </row>
    <row r="23" spans="1:44" ht="12.75">
      <c r="A23" s="31" t="s">
        <v>27</v>
      </c>
      <c r="B23" s="21">
        <v>15.5</v>
      </c>
      <c r="C23" s="71">
        <f t="shared" si="12"/>
        <v>43.90934844192635</v>
      </c>
      <c r="D23" s="21">
        <v>17</v>
      </c>
      <c r="E23" s="71">
        <f t="shared" si="12"/>
        <v>46.19565217391305</v>
      </c>
      <c r="F23" s="21">
        <v>14.3</v>
      </c>
      <c r="G23" s="71">
        <f t="shared" si="12"/>
        <v>45.3968253968254</v>
      </c>
      <c r="H23" s="21">
        <v>16.4</v>
      </c>
      <c r="I23" s="71">
        <f t="shared" si="12"/>
        <v>44.32432432432432</v>
      </c>
      <c r="J23" s="21">
        <v>15.6</v>
      </c>
      <c r="K23" s="71">
        <f t="shared" si="12"/>
        <v>41.160949868073885</v>
      </c>
      <c r="L23" s="21"/>
      <c r="M23" s="71">
        <f t="shared" si="12"/>
      </c>
      <c r="N23" s="21">
        <v>16.1</v>
      </c>
      <c r="O23" s="71">
        <f t="shared" si="12"/>
        <v>44.47513812154696</v>
      </c>
      <c r="P23" s="21">
        <v>14.5</v>
      </c>
      <c r="Q23" s="71">
        <f t="shared" si="12"/>
        <v>41.78674351585014</v>
      </c>
      <c r="R23" s="21">
        <v>13.4</v>
      </c>
      <c r="S23" s="71">
        <f t="shared" si="12"/>
        <v>40.483383685800604</v>
      </c>
      <c r="T23" s="21">
        <v>18</v>
      </c>
      <c r="U23" s="71">
        <f t="shared" si="12"/>
        <v>47.87234042553191</v>
      </c>
      <c r="V23" s="21">
        <v>18.3</v>
      </c>
      <c r="W23" s="71">
        <f t="shared" si="12"/>
        <v>48.54111405835543</v>
      </c>
      <c r="X23" s="21">
        <v>13.4</v>
      </c>
      <c r="Y23" s="71">
        <f t="shared" si="12"/>
        <v>37.74647887323944</v>
      </c>
      <c r="Z23" s="21"/>
      <c r="AA23" s="71">
        <f t="shared" si="12"/>
      </c>
      <c r="AB23" s="21">
        <v>16</v>
      </c>
      <c r="AC23" s="71">
        <f t="shared" si="12"/>
        <v>41.23711340206186</v>
      </c>
      <c r="AD23" s="21">
        <v>17</v>
      </c>
      <c r="AE23" s="71">
        <f t="shared" si="12"/>
        <v>43.14720812182741</v>
      </c>
      <c r="AG23" s="22" t="str">
        <f t="shared" si="0"/>
        <v>     Internal primary branch</v>
      </c>
      <c r="AH23" s="10">
        <f t="shared" si="8"/>
        <v>13</v>
      </c>
      <c r="AI23" s="3">
        <f t="shared" si="1"/>
        <v>13.4</v>
      </c>
      <c r="AJ23" s="44" t="str">
        <f t="shared" si="9"/>
        <v>–</v>
      </c>
      <c r="AK23" s="5">
        <f t="shared" si="2"/>
        <v>18.3</v>
      </c>
      <c r="AL23" s="56">
        <f t="shared" si="3"/>
        <v>37.74647887323944</v>
      </c>
      <c r="AM23" s="6" t="str">
        <f t="shared" si="4"/>
        <v>–</v>
      </c>
      <c r="AN23" s="57">
        <f t="shared" si="5"/>
        <v>48.54111405835543</v>
      </c>
      <c r="AO23" s="50">
        <f t="shared" si="13"/>
        <v>15.80769230769231</v>
      </c>
      <c r="AP23" s="7">
        <f t="shared" si="13"/>
        <v>43.559740031482825</v>
      </c>
      <c r="AQ23" s="4">
        <f t="shared" si="7"/>
        <v>1.5824356429575404</v>
      </c>
      <c r="AR23" s="8">
        <f t="shared" si="7"/>
        <v>3.0686690281182227</v>
      </c>
    </row>
    <row r="24" spans="1:44" ht="12.75">
      <c r="A24" s="31" t="s">
        <v>28</v>
      </c>
      <c r="B24" s="21">
        <v>11.4</v>
      </c>
      <c r="C24" s="71">
        <f t="shared" si="12"/>
        <v>32.29461756373938</v>
      </c>
      <c r="D24" s="21">
        <v>13.3</v>
      </c>
      <c r="E24" s="71">
        <f t="shared" si="12"/>
        <v>36.14130434782609</v>
      </c>
      <c r="F24" s="21">
        <v>10.5</v>
      </c>
      <c r="G24" s="71">
        <f t="shared" si="12"/>
        <v>33.33333333333333</v>
      </c>
      <c r="H24" s="21">
        <v>11.4</v>
      </c>
      <c r="I24" s="71">
        <f t="shared" si="12"/>
        <v>30.810810810810814</v>
      </c>
      <c r="J24" s="21">
        <v>12.2</v>
      </c>
      <c r="K24" s="71">
        <f t="shared" si="12"/>
        <v>32.189973614775724</v>
      </c>
      <c r="L24" s="21">
        <v>11.9</v>
      </c>
      <c r="M24" s="71">
        <f t="shared" si="12"/>
        <v>31.315789473684212</v>
      </c>
      <c r="N24" s="21">
        <v>12.5</v>
      </c>
      <c r="O24" s="71">
        <f t="shared" si="12"/>
        <v>34.53038674033149</v>
      </c>
      <c r="P24" s="21">
        <v>12.9</v>
      </c>
      <c r="Q24" s="71">
        <f t="shared" si="12"/>
        <v>37.175792507204605</v>
      </c>
      <c r="R24" s="21">
        <v>11.2</v>
      </c>
      <c r="S24" s="71">
        <f t="shared" si="12"/>
        <v>33.83685800604229</v>
      </c>
      <c r="T24" s="21">
        <v>12</v>
      </c>
      <c r="U24" s="71">
        <f t="shared" si="12"/>
        <v>31.914893617021274</v>
      </c>
      <c r="V24" s="21">
        <v>12</v>
      </c>
      <c r="W24" s="71">
        <f t="shared" si="12"/>
        <v>31.830238726790448</v>
      </c>
      <c r="X24" s="21">
        <v>10.6</v>
      </c>
      <c r="Y24" s="71">
        <f t="shared" si="12"/>
        <v>29.859154929577464</v>
      </c>
      <c r="Z24" s="21"/>
      <c r="AA24" s="71">
        <f t="shared" si="12"/>
      </c>
      <c r="AB24" s="21"/>
      <c r="AC24" s="71">
        <f t="shared" si="12"/>
      </c>
      <c r="AD24" s="21"/>
      <c r="AE24" s="71">
        <f t="shared" si="12"/>
      </c>
      <c r="AG24" s="22" t="str">
        <f t="shared" si="0"/>
        <v>     Internal base + secondary branch</v>
      </c>
      <c r="AH24" s="10">
        <f t="shared" si="8"/>
        <v>12</v>
      </c>
      <c r="AI24" s="3">
        <f t="shared" si="1"/>
        <v>10.5</v>
      </c>
      <c r="AJ24" s="44" t="str">
        <f t="shared" si="9"/>
        <v>–</v>
      </c>
      <c r="AK24" s="5">
        <f t="shared" si="2"/>
        <v>13.3</v>
      </c>
      <c r="AL24" s="56">
        <f t="shared" si="3"/>
        <v>29.859154929577464</v>
      </c>
      <c r="AM24" s="6" t="str">
        <f t="shared" si="4"/>
        <v>–</v>
      </c>
      <c r="AN24" s="57">
        <f t="shared" si="5"/>
        <v>37.175792507204605</v>
      </c>
      <c r="AO24" s="50">
        <f t="shared" si="13"/>
        <v>11.825000000000001</v>
      </c>
      <c r="AP24" s="7">
        <f t="shared" si="13"/>
        <v>32.93609613926143</v>
      </c>
      <c r="AQ24" s="4">
        <f t="shared" si="7"/>
        <v>0.8529361054616019</v>
      </c>
      <c r="AR24" s="8">
        <f t="shared" si="7"/>
        <v>2.165915389527158</v>
      </c>
    </row>
    <row r="25" spans="1:44" ht="12.75">
      <c r="A25" s="31" t="s">
        <v>29</v>
      </c>
      <c r="B25" s="21">
        <v>4</v>
      </c>
      <c r="C25" s="71">
        <f t="shared" si="12"/>
        <v>11.3314447592068</v>
      </c>
      <c r="D25" s="21">
        <v>3.8</v>
      </c>
      <c r="E25" s="71">
        <f t="shared" si="12"/>
        <v>10.326086956521738</v>
      </c>
      <c r="F25" s="21">
        <v>4.2</v>
      </c>
      <c r="G25" s="71">
        <f t="shared" si="12"/>
        <v>13.333333333333334</v>
      </c>
      <c r="H25" s="21">
        <v>5.6</v>
      </c>
      <c r="I25" s="71">
        <f t="shared" si="12"/>
        <v>15.135135135135133</v>
      </c>
      <c r="J25" s="21">
        <v>3.8</v>
      </c>
      <c r="K25" s="71">
        <f t="shared" si="12"/>
        <v>10.026385224274406</v>
      </c>
      <c r="L25" s="21">
        <v>4.5</v>
      </c>
      <c r="M25" s="71">
        <f t="shared" si="12"/>
        <v>11.842105263157894</v>
      </c>
      <c r="N25" s="21">
        <v>5.1</v>
      </c>
      <c r="O25" s="71">
        <f t="shared" si="12"/>
        <v>14.088397790055247</v>
      </c>
      <c r="P25" s="21"/>
      <c r="Q25" s="71">
        <f t="shared" si="12"/>
      </c>
      <c r="R25" s="21">
        <v>3.8</v>
      </c>
      <c r="S25" s="71">
        <f t="shared" si="12"/>
        <v>11.48036253776435</v>
      </c>
      <c r="T25" s="21">
        <v>4.3</v>
      </c>
      <c r="U25" s="71">
        <f t="shared" si="12"/>
        <v>11.436170212765957</v>
      </c>
      <c r="V25" s="21">
        <v>5</v>
      </c>
      <c r="W25" s="71">
        <f t="shared" si="12"/>
        <v>13.26259946949602</v>
      </c>
      <c r="X25" s="21">
        <v>4.1</v>
      </c>
      <c r="Y25" s="71">
        <f t="shared" si="12"/>
        <v>11.549295774647886</v>
      </c>
      <c r="Z25" s="21"/>
      <c r="AA25" s="71">
        <f t="shared" si="12"/>
      </c>
      <c r="AB25" s="21"/>
      <c r="AC25" s="71">
        <f t="shared" si="12"/>
      </c>
      <c r="AD25" s="21"/>
      <c r="AE25" s="71">
        <f t="shared" si="12"/>
      </c>
      <c r="AG25" s="22" t="str">
        <f t="shared" si="0"/>
        <v>     Internal spur</v>
      </c>
      <c r="AH25" s="10">
        <f t="shared" si="8"/>
        <v>11</v>
      </c>
      <c r="AI25" s="3">
        <f t="shared" si="1"/>
        <v>3.8</v>
      </c>
      <c r="AJ25" s="44" t="str">
        <f t="shared" si="9"/>
        <v>–</v>
      </c>
      <c r="AK25" s="5">
        <f t="shared" si="2"/>
        <v>5.6</v>
      </c>
      <c r="AL25" s="56">
        <f t="shared" si="3"/>
        <v>10.026385224274406</v>
      </c>
      <c r="AM25" s="6" t="str">
        <f t="shared" si="4"/>
        <v>–</v>
      </c>
      <c r="AN25" s="57">
        <f t="shared" si="5"/>
        <v>15.135135135135133</v>
      </c>
      <c r="AO25" s="50">
        <f t="shared" si="13"/>
        <v>4.381818181818182</v>
      </c>
      <c r="AP25" s="7">
        <f t="shared" si="13"/>
        <v>12.16466513239625</v>
      </c>
      <c r="AQ25" s="4">
        <f t="shared" si="7"/>
        <v>0.6063302430494166</v>
      </c>
      <c r="AR25" s="8">
        <f t="shared" si="7"/>
        <v>1.5882144256051585</v>
      </c>
    </row>
    <row r="26" spans="1:44" ht="12.75">
      <c r="A26" s="20" t="s">
        <v>23</v>
      </c>
      <c r="B26" s="32"/>
      <c r="C26" s="72"/>
      <c r="D26" s="32"/>
      <c r="E26" s="72"/>
      <c r="F26" s="32"/>
      <c r="G26" s="72"/>
      <c r="H26" s="32"/>
      <c r="I26" s="72"/>
      <c r="J26" s="32"/>
      <c r="K26" s="72"/>
      <c r="L26" s="32"/>
      <c r="M26" s="72"/>
      <c r="N26" s="32"/>
      <c r="O26" s="72"/>
      <c r="P26" s="32"/>
      <c r="Q26" s="72"/>
      <c r="R26" s="32"/>
      <c r="S26" s="72"/>
      <c r="T26" s="32"/>
      <c r="U26" s="72"/>
      <c r="V26" s="32"/>
      <c r="W26" s="72"/>
      <c r="X26" s="32"/>
      <c r="Y26" s="72"/>
      <c r="Z26" s="32"/>
      <c r="AA26" s="72"/>
      <c r="AB26" s="32"/>
      <c r="AC26" s="72"/>
      <c r="AD26" s="32"/>
      <c r="AE26" s="72"/>
      <c r="AG26" s="22" t="str">
        <f>A26</f>
        <v>Claw 3 lengths</v>
      </c>
      <c r="AH26" s="10"/>
      <c r="AI26" s="3"/>
      <c r="AJ26" s="44"/>
      <c r="AK26" s="5"/>
      <c r="AL26" s="56"/>
      <c r="AM26" s="6"/>
      <c r="AN26" s="57"/>
      <c r="AO26" s="50"/>
      <c r="AP26" s="7"/>
      <c r="AQ26" s="4"/>
      <c r="AR26" s="8"/>
    </row>
    <row r="27" spans="1:44" ht="12.75">
      <c r="A27" s="31" t="s">
        <v>25</v>
      </c>
      <c r="B27" s="21"/>
      <c r="C27" s="71">
        <f aca="true" t="shared" si="14" ref="C27:AE31">IF(AND((B27&gt;0),(B$7&gt;0)),(B27/B$7*100),"")</f>
      </c>
      <c r="D27" s="21">
        <v>17.3</v>
      </c>
      <c r="E27" s="71">
        <f t="shared" si="14"/>
        <v>47.0108695652174</v>
      </c>
      <c r="F27" s="21">
        <v>15.3</v>
      </c>
      <c r="G27" s="71">
        <f t="shared" si="14"/>
        <v>48.57142857142857</v>
      </c>
      <c r="H27" s="21">
        <v>16.5</v>
      </c>
      <c r="I27" s="71">
        <f t="shared" si="14"/>
        <v>44.5945945945946</v>
      </c>
      <c r="J27" s="21">
        <v>16.1</v>
      </c>
      <c r="K27" s="71">
        <f t="shared" si="14"/>
        <v>42.4802110817942</v>
      </c>
      <c r="L27" s="21">
        <v>17.8</v>
      </c>
      <c r="M27" s="71">
        <f t="shared" si="14"/>
        <v>46.8421052631579</v>
      </c>
      <c r="N27" s="21"/>
      <c r="O27" s="71">
        <f t="shared" si="14"/>
      </c>
      <c r="P27" s="21">
        <v>15.7</v>
      </c>
      <c r="Q27" s="71">
        <f t="shared" si="14"/>
        <v>45.24495677233429</v>
      </c>
      <c r="R27" s="21">
        <v>15.5</v>
      </c>
      <c r="S27" s="71">
        <f t="shared" si="14"/>
        <v>46.82779456193353</v>
      </c>
      <c r="T27" s="21">
        <v>17.7</v>
      </c>
      <c r="U27" s="71">
        <f t="shared" si="14"/>
        <v>47.07446808510638</v>
      </c>
      <c r="V27" s="21">
        <v>20</v>
      </c>
      <c r="W27" s="71">
        <f t="shared" si="14"/>
        <v>53.05039787798408</v>
      </c>
      <c r="X27" s="21">
        <v>17</v>
      </c>
      <c r="Y27" s="71">
        <f t="shared" si="14"/>
        <v>47.88732394366197</v>
      </c>
      <c r="Z27" s="21"/>
      <c r="AA27" s="71">
        <f t="shared" si="14"/>
      </c>
      <c r="AB27" s="21"/>
      <c r="AC27" s="71">
        <f t="shared" si="14"/>
      </c>
      <c r="AD27" s="21">
        <v>18.1</v>
      </c>
      <c r="AE27" s="71">
        <f t="shared" si="14"/>
        <v>45.93908629441625</v>
      </c>
      <c r="AG27" s="22" t="str">
        <f t="shared" si="0"/>
        <v>     External primary branch</v>
      </c>
      <c r="AH27" s="10">
        <f t="shared" si="8"/>
        <v>11</v>
      </c>
      <c r="AI27" s="3">
        <f t="shared" si="1"/>
        <v>15.3</v>
      </c>
      <c r="AJ27" s="44" t="str">
        <f t="shared" si="9"/>
        <v>–</v>
      </c>
      <c r="AK27" s="5">
        <f t="shared" si="2"/>
        <v>20</v>
      </c>
      <c r="AL27" s="56">
        <f t="shared" si="3"/>
        <v>42.4802110817942</v>
      </c>
      <c r="AM27" s="6" t="str">
        <f t="shared" si="4"/>
        <v>–</v>
      </c>
      <c r="AN27" s="57">
        <f t="shared" si="5"/>
        <v>53.05039787798408</v>
      </c>
      <c r="AO27" s="50">
        <f aca="true" t="shared" si="15" ref="AO27:AP31">IF(SUM(B27,D27,F27,H27,J27,L27,N27,P27,R27,T27,V27,X27,Z27,AB27,AD27)&gt;0,AVERAGE(B27,D27,F27,H27,J27,L27,N27,P27,R27,T27,V27,X27,Z27,AB27,AD27),"?")</f>
        <v>17</v>
      </c>
      <c r="AP27" s="7">
        <f t="shared" si="15"/>
        <v>46.86574878287538</v>
      </c>
      <c r="AQ27" s="4">
        <f t="shared" si="7"/>
        <v>1.3899640283115302</v>
      </c>
      <c r="AR27" s="8">
        <f t="shared" si="7"/>
        <v>2.6485131581861676</v>
      </c>
    </row>
    <row r="28" spans="1:44" ht="12.75">
      <c r="A28" s="31" t="s">
        <v>26</v>
      </c>
      <c r="B28" s="21"/>
      <c r="C28" s="71">
        <f t="shared" si="14"/>
      </c>
      <c r="D28" s="21">
        <v>13.1</v>
      </c>
      <c r="E28" s="71">
        <f t="shared" si="14"/>
        <v>35.59782608695652</v>
      </c>
      <c r="F28" s="21">
        <v>11.6</v>
      </c>
      <c r="G28" s="71">
        <f t="shared" si="14"/>
        <v>36.82539682539682</v>
      </c>
      <c r="H28" s="21"/>
      <c r="I28" s="71">
        <f t="shared" si="14"/>
      </c>
      <c r="J28" s="21">
        <v>11.4</v>
      </c>
      <c r="K28" s="71">
        <f t="shared" si="14"/>
        <v>30.07915567282322</v>
      </c>
      <c r="L28" s="21">
        <v>12.7</v>
      </c>
      <c r="M28" s="71">
        <f t="shared" si="14"/>
        <v>33.421052631578945</v>
      </c>
      <c r="N28" s="21"/>
      <c r="O28" s="71">
        <f t="shared" si="14"/>
      </c>
      <c r="P28" s="21"/>
      <c r="Q28" s="71">
        <f t="shared" si="14"/>
      </c>
      <c r="R28" s="21">
        <v>12.1</v>
      </c>
      <c r="S28" s="71">
        <f t="shared" si="14"/>
        <v>36.55589123867069</v>
      </c>
      <c r="T28" s="21">
        <v>13.3</v>
      </c>
      <c r="U28" s="71">
        <f t="shared" si="14"/>
        <v>35.37234042553192</v>
      </c>
      <c r="V28" s="21">
        <v>13</v>
      </c>
      <c r="W28" s="71">
        <f t="shared" si="14"/>
        <v>34.48275862068965</v>
      </c>
      <c r="X28" s="21">
        <v>13.2</v>
      </c>
      <c r="Y28" s="71">
        <f t="shared" si="14"/>
        <v>37.183098591549296</v>
      </c>
      <c r="Z28" s="21"/>
      <c r="AA28" s="71">
        <f t="shared" si="14"/>
      </c>
      <c r="AB28" s="21"/>
      <c r="AC28" s="71">
        <f t="shared" si="14"/>
      </c>
      <c r="AD28" s="21">
        <v>13</v>
      </c>
      <c r="AE28" s="71">
        <f t="shared" si="14"/>
        <v>32.99492385786802</v>
      </c>
      <c r="AG28" s="22" t="str">
        <f t="shared" si="0"/>
        <v>     External base + secondary branch</v>
      </c>
      <c r="AH28" s="10">
        <f t="shared" si="8"/>
        <v>9</v>
      </c>
      <c r="AI28" s="3">
        <f t="shared" si="1"/>
        <v>11.4</v>
      </c>
      <c r="AJ28" s="44" t="str">
        <f t="shared" si="9"/>
        <v>–</v>
      </c>
      <c r="AK28" s="5">
        <f t="shared" si="2"/>
        <v>13.3</v>
      </c>
      <c r="AL28" s="56">
        <f t="shared" si="3"/>
        <v>30.07915567282322</v>
      </c>
      <c r="AM28" s="6" t="str">
        <f t="shared" si="4"/>
        <v>–</v>
      </c>
      <c r="AN28" s="57">
        <f t="shared" si="5"/>
        <v>37.183098591549296</v>
      </c>
      <c r="AO28" s="50">
        <f t="shared" si="15"/>
        <v>12.600000000000001</v>
      </c>
      <c r="AP28" s="7">
        <f t="shared" si="15"/>
        <v>34.72360488345167</v>
      </c>
      <c r="AQ28" s="4">
        <f t="shared" si="7"/>
        <v>0.7176350047203369</v>
      </c>
      <c r="AR28" s="8">
        <f t="shared" si="7"/>
        <v>2.272744165117412</v>
      </c>
    </row>
    <row r="29" spans="1:44" ht="12.75">
      <c r="A29" s="31" t="s">
        <v>27</v>
      </c>
      <c r="B29" s="21"/>
      <c r="C29" s="71">
        <f t="shared" si="14"/>
      </c>
      <c r="D29" s="21">
        <v>17.4</v>
      </c>
      <c r="E29" s="71">
        <f t="shared" si="14"/>
        <v>47.28260869565217</v>
      </c>
      <c r="F29" s="21">
        <v>14.8</v>
      </c>
      <c r="G29" s="71">
        <f t="shared" si="14"/>
        <v>46.98412698412698</v>
      </c>
      <c r="H29" s="21">
        <v>16</v>
      </c>
      <c r="I29" s="71">
        <f t="shared" si="14"/>
        <v>43.24324324324324</v>
      </c>
      <c r="J29" s="21">
        <v>15.7</v>
      </c>
      <c r="K29" s="71">
        <f t="shared" si="14"/>
        <v>41.42480211081794</v>
      </c>
      <c r="L29" s="21"/>
      <c r="M29" s="71">
        <f t="shared" si="14"/>
      </c>
      <c r="N29" s="21"/>
      <c r="O29" s="71">
        <f t="shared" si="14"/>
      </c>
      <c r="P29" s="21">
        <v>16.5</v>
      </c>
      <c r="Q29" s="71">
        <f t="shared" si="14"/>
        <v>47.550432276657055</v>
      </c>
      <c r="R29" s="21">
        <v>14.2</v>
      </c>
      <c r="S29" s="71">
        <f t="shared" si="14"/>
        <v>42.90030211480362</v>
      </c>
      <c r="T29" s="21">
        <v>17.5</v>
      </c>
      <c r="U29" s="71">
        <f t="shared" si="14"/>
        <v>46.54255319148936</v>
      </c>
      <c r="V29" s="21">
        <v>16.5</v>
      </c>
      <c r="W29" s="71">
        <f t="shared" si="14"/>
        <v>43.76657824933687</v>
      </c>
      <c r="X29" s="21"/>
      <c r="Y29" s="71">
        <f t="shared" si="14"/>
      </c>
      <c r="Z29" s="21"/>
      <c r="AA29" s="71">
        <f t="shared" si="14"/>
      </c>
      <c r="AB29" s="21"/>
      <c r="AC29" s="71">
        <f t="shared" si="14"/>
      </c>
      <c r="AD29" s="21">
        <v>17.1</v>
      </c>
      <c r="AE29" s="71">
        <f t="shared" si="14"/>
        <v>43.401015228426395</v>
      </c>
      <c r="AG29" s="22" t="str">
        <f t="shared" si="0"/>
        <v>     Internal primary branch</v>
      </c>
      <c r="AH29" s="10">
        <f t="shared" si="8"/>
        <v>9</v>
      </c>
      <c r="AI29" s="3">
        <f t="shared" si="1"/>
        <v>14.2</v>
      </c>
      <c r="AJ29" s="44" t="str">
        <f t="shared" si="9"/>
        <v>–</v>
      </c>
      <c r="AK29" s="5">
        <f t="shared" si="2"/>
        <v>17.5</v>
      </c>
      <c r="AL29" s="56">
        <f t="shared" si="3"/>
        <v>41.42480211081794</v>
      </c>
      <c r="AM29" s="6" t="str">
        <f t="shared" si="4"/>
        <v>–</v>
      </c>
      <c r="AN29" s="57">
        <f t="shared" si="5"/>
        <v>47.550432276657055</v>
      </c>
      <c r="AO29" s="50">
        <f t="shared" si="15"/>
        <v>16.18888888888889</v>
      </c>
      <c r="AP29" s="7">
        <f t="shared" si="15"/>
        <v>44.78840689939485</v>
      </c>
      <c r="AQ29" s="4">
        <f t="shared" si="7"/>
        <v>1.138468757195811</v>
      </c>
      <c r="AR29" s="8">
        <f t="shared" si="7"/>
        <v>2.29083335557277</v>
      </c>
    </row>
    <row r="30" spans="1:44" ht="12.75">
      <c r="A30" s="31" t="s">
        <v>28</v>
      </c>
      <c r="B30" s="21"/>
      <c r="C30" s="71">
        <f t="shared" si="14"/>
      </c>
      <c r="D30" s="21">
        <v>12.8</v>
      </c>
      <c r="E30" s="71">
        <f t="shared" si="14"/>
        <v>34.78260869565218</v>
      </c>
      <c r="F30" s="21">
        <v>10.7</v>
      </c>
      <c r="G30" s="71">
        <f t="shared" si="14"/>
        <v>33.96825396825396</v>
      </c>
      <c r="H30" s="21">
        <v>11.2</v>
      </c>
      <c r="I30" s="71">
        <f t="shared" si="14"/>
        <v>30.270270270270267</v>
      </c>
      <c r="J30" s="21">
        <v>11.3</v>
      </c>
      <c r="K30" s="71">
        <f t="shared" si="14"/>
        <v>29.815303430079158</v>
      </c>
      <c r="L30" s="21">
        <v>12.2</v>
      </c>
      <c r="M30" s="71">
        <f t="shared" si="14"/>
        <v>32.10526315789474</v>
      </c>
      <c r="N30" s="21"/>
      <c r="O30" s="71">
        <f t="shared" si="14"/>
      </c>
      <c r="P30" s="21"/>
      <c r="Q30" s="71">
        <f t="shared" si="14"/>
      </c>
      <c r="R30" s="21">
        <v>11.2</v>
      </c>
      <c r="S30" s="71">
        <f t="shared" si="14"/>
        <v>33.83685800604229</v>
      </c>
      <c r="T30" s="21">
        <v>13</v>
      </c>
      <c r="U30" s="71">
        <f t="shared" si="14"/>
        <v>34.57446808510638</v>
      </c>
      <c r="V30" s="21">
        <v>12.8</v>
      </c>
      <c r="W30" s="71">
        <f t="shared" si="14"/>
        <v>33.95225464190981</v>
      </c>
      <c r="X30" s="21">
        <v>12</v>
      </c>
      <c r="Y30" s="71">
        <f t="shared" si="14"/>
        <v>33.80281690140845</v>
      </c>
      <c r="Z30" s="21"/>
      <c r="AA30" s="71">
        <f t="shared" si="14"/>
      </c>
      <c r="AB30" s="21"/>
      <c r="AC30" s="71">
        <f t="shared" si="14"/>
      </c>
      <c r="AD30" s="21">
        <v>12.6</v>
      </c>
      <c r="AE30" s="71">
        <f t="shared" si="14"/>
        <v>31.979695431472084</v>
      </c>
      <c r="AG30" s="22" t="str">
        <f t="shared" si="0"/>
        <v>     Internal base + secondary branch</v>
      </c>
      <c r="AH30" s="10">
        <f t="shared" si="8"/>
        <v>10</v>
      </c>
      <c r="AI30" s="3">
        <f t="shared" si="1"/>
        <v>10.7</v>
      </c>
      <c r="AJ30" s="44" t="str">
        <f t="shared" si="9"/>
        <v>–</v>
      </c>
      <c r="AK30" s="5">
        <f t="shared" si="2"/>
        <v>13</v>
      </c>
      <c r="AL30" s="56">
        <f t="shared" si="3"/>
        <v>29.815303430079158</v>
      </c>
      <c r="AM30" s="6" t="str">
        <f t="shared" si="4"/>
        <v>–</v>
      </c>
      <c r="AN30" s="57">
        <f t="shared" si="5"/>
        <v>34.78260869565218</v>
      </c>
      <c r="AO30" s="50">
        <f t="shared" si="15"/>
        <v>11.98</v>
      </c>
      <c r="AP30" s="7">
        <f t="shared" si="15"/>
        <v>32.908779258808934</v>
      </c>
      <c r="AQ30" s="4">
        <f t="shared" si="7"/>
        <v>0.8256983576208531</v>
      </c>
      <c r="AR30" s="8">
        <f t="shared" si="7"/>
        <v>1.7700556894928532</v>
      </c>
    </row>
    <row r="31" spans="1:44" ht="12.75">
      <c r="A31" s="31" t="s">
        <v>29</v>
      </c>
      <c r="B31" s="21"/>
      <c r="C31" s="71">
        <f t="shared" si="14"/>
      </c>
      <c r="D31" s="21">
        <v>4.1</v>
      </c>
      <c r="E31" s="71">
        <f t="shared" si="14"/>
        <v>11.141304347826086</v>
      </c>
      <c r="F31" s="21">
        <v>4.1</v>
      </c>
      <c r="G31" s="71">
        <f t="shared" si="14"/>
        <v>13.015873015873014</v>
      </c>
      <c r="H31" s="21">
        <v>5.2</v>
      </c>
      <c r="I31" s="71">
        <f t="shared" si="14"/>
        <v>14.054054054054054</v>
      </c>
      <c r="J31" s="21">
        <v>4.5</v>
      </c>
      <c r="K31" s="71">
        <f t="shared" si="14"/>
        <v>11.87335092348285</v>
      </c>
      <c r="L31" s="21">
        <v>3.3</v>
      </c>
      <c r="M31" s="71">
        <f t="shared" si="14"/>
        <v>8.68421052631579</v>
      </c>
      <c r="N31" s="21"/>
      <c r="O31" s="71">
        <f t="shared" si="14"/>
      </c>
      <c r="P31" s="21"/>
      <c r="Q31" s="71">
        <f t="shared" si="14"/>
      </c>
      <c r="R31" s="21">
        <v>4.1</v>
      </c>
      <c r="S31" s="71">
        <f t="shared" si="14"/>
        <v>12.386706948640482</v>
      </c>
      <c r="T31" s="21">
        <v>3.6</v>
      </c>
      <c r="U31" s="71">
        <f t="shared" si="14"/>
        <v>9.574468085106384</v>
      </c>
      <c r="V31" s="21">
        <v>5.6</v>
      </c>
      <c r="W31" s="71">
        <f t="shared" si="14"/>
        <v>14.85411140583554</v>
      </c>
      <c r="X31" s="21">
        <v>4.3</v>
      </c>
      <c r="Y31" s="71">
        <f t="shared" si="14"/>
        <v>12.112676056338028</v>
      </c>
      <c r="Z31" s="21"/>
      <c r="AA31" s="71">
        <f t="shared" si="14"/>
      </c>
      <c r="AB31" s="21"/>
      <c r="AC31" s="71">
        <f t="shared" si="14"/>
      </c>
      <c r="AD31" s="21">
        <v>4.8</v>
      </c>
      <c r="AE31" s="71">
        <f t="shared" si="14"/>
        <v>12.18274111675127</v>
      </c>
      <c r="AG31" s="22" t="str">
        <f t="shared" si="0"/>
        <v>     Internal spur</v>
      </c>
      <c r="AH31" s="10">
        <f t="shared" si="8"/>
        <v>10</v>
      </c>
      <c r="AI31" s="3">
        <f t="shared" si="1"/>
        <v>3.3</v>
      </c>
      <c r="AJ31" s="44" t="str">
        <f t="shared" si="9"/>
        <v>–</v>
      </c>
      <c r="AK31" s="5">
        <f t="shared" si="2"/>
        <v>5.6</v>
      </c>
      <c r="AL31" s="56">
        <f t="shared" si="3"/>
        <v>8.68421052631579</v>
      </c>
      <c r="AM31" s="6" t="str">
        <f t="shared" si="4"/>
        <v>–</v>
      </c>
      <c r="AN31" s="57">
        <f t="shared" si="5"/>
        <v>14.85411140583554</v>
      </c>
      <c r="AO31" s="50">
        <f t="shared" si="15"/>
        <v>4.359999999999999</v>
      </c>
      <c r="AP31" s="7">
        <f t="shared" si="15"/>
        <v>11.98794964802235</v>
      </c>
      <c r="AQ31" s="4">
        <f t="shared" si="7"/>
        <v>0.6963396361610421</v>
      </c>
      <c r="AR31" s="8">
        <f t="shared" si="7"/>
        <v>1.862564881423371</v>
      </c>
    </row>
    <row r="32" spans="1:44" ht="12.75">
      <c r="A32" s="20" t="s">
        <v>24</v>
      </c>
      <c r="B32" s="32"/>
      <c r="C32" s="72"/>
      <c r="D32" s="32"/>
      <c r="E32" s="72"/>
      <c r="F32" s="32"/>
      <c r="G32" s="72"/>
      <c r="H32" s="32"/>
      <c r="I32" s="72"/>
      <c r="J32" s="32"/>
      <c r="K32" s="72"/>
      <c r="L32" s="32"/>
      <c r="M32" s="72"/>
      <c r="N32" s="32"/>
      <c r="O32" s="72"/>
      <c r="P32" s="32"/>
      <c r="Q32" s="72"/>
      <c r="R32" s="32"/>
      <c r="S32" s="72"/>
      <c r="T32" s="32"/>
      <c r="U32" s="72"/>
      <c r="V32" s="32"/>
      <c r="W32" s="72"/>
      <c r="X32" s="32"/>
      <c r="Y32" s="72"/>
      <c r="Z32" s="32"/>
      <c r="AA32" s="72"/>
      <c r="AB32" s="32"/>
      <c r="AC32" s="72"/>
      <c r="AD32" s="32"/>
      <c r="AE32" s="72"/>
      <c r="AG32" s="22" t="str">
        <f t="shared" si="0"/>
        <v>Claw 4 lengths</v>
      </c>
      <c r="AH32" s="10"/>
      <c r="AI32" s="3"/>
      <c r="AJ32" s="44"/>
      <c r="AK32" s="5"/>
      <c r="AL32" s="56"/>
      <c r="AM32" s="6"/>
      <c r="AN32" s="57"/>
      <c r="AO32" s="50"/>
      <c r="AP32" s="7"/>
      <c r="AQ32" s="4"/>
      <c r="AR32" s="8"/>
    </row>
    <row r="33" spans="1:44" ht="12.75">
      <c r="A33" s="31" t="s">
        <v>30</v>
      </c>
      <c r="B33" s="21">
        <v>21.2</v>
      </c>
      <c r="C33" s="71">
        <f aca="true" t="shared" si="16" ref="C33:AE37">IF(AND((B33&gt;0),(B$7&gt;0)),(B33/B$7*100),"")</f>
        <v>60.05665722379604</v>
      </c>
      <c r="D33" s="21">
        <v>22.6</v>
      </c>
      <c r="E33" s="71">
        <f t="shared" si="16"/>
        <v>61.413043478260875</v>
      </c>
      <c r="F33" s="21">
        <v>18.3</v>
      </c>
      <c r="G33" s="71">
        <f t="shared" si="16"/>
        <v>58.0952380952381</v>
      </c>
      <c r="H33" s="21">
        <v>20.3</v>
      </c>
      <c r="I33" s="71">
        <f t="shared" si="16"/>
        <v>54.86486486486487</v>
      </c>
      <c r="J33" s="21">
        <v>18.9</v>
      </c>
      <c r="K33" s="71">
        <f t="shared" si="16"/>
        <v>49.86807387862797</v>
      </c>
      <c r="L33" s="21">
        <v>19.2</v>
      </c>
      <c r="M33" s="71">
        <f t="shared" si="16"/>
        <v>50.526315789473685</v>
      </c>
      <c r="N33" s="21"/>
      <c r="O33" s="71">
        <f t="shared" si="16"/>
      </c>
      <c r="P33" s="21">
        <v>19.1</v>
      </c>
      <c r="Q33" s="71">
        <f t="shared" si="16"/>
        <v>55.04322766570605</v>
      </c>
      <c r="R33" s="21">
        <v>18.6</v>
      </c>
      <c r="S33" s="71">
        <f t="shared" si="16"/>
        <v>56.19335347432024</v>
      </c>
      <c r="T33" s="21">
        <v>21</v>
      </c>
      <c r="U33" s="71">
        <f t="shared" si="16"/>
        <v>55.85106382978723</v>
      </c>
      <c r="V33" s="21">
        <v>20.5</v>
      </c>
      <c r="W33" s="71">
        <f t="shared" si="16"/>
        <v>54.37665782493368</v>
      </c>
      <c r="X33" s="21">
        <v>20.6</v>
      </c>
      <c r="Y33" s="71">
        <f t="shared" si="16"/>
        <v>58.028169014084504</v>
      </c>
      <c r="Z33" s="21">
        <v>21.8</v>
      </c>
      <c r="AA33" s="71">
        <f t="shared" si="16"/>
        <v>60.387811634349035</v>
      </c>
      <c r="AB33" s="21">
        <v>19.8</v>
      </c>
      <c r="AC33" s="71">
        <f t="shared" si="16"/>
        <v>51.03092783505156</v>
      </c>
      <c r="AD33" s="21">
        <v>21.1</v>
      </c>
      <c r="AE33" s="71">
        <f t="shared" si="16"/>
        <v>53.5532994923858</v>
      </c>
      <c r="AG33" s="22" t="str">
        <f t="shared" si="0"/>
        <v>     Anterior primary branch</v>
      </c>
      <c r="AH33" s="10">
        <f t="shared" si="8"/>
        <v>14</v>
      </c>
      <c r="AI33" s="3">
        <f t="shared" si="1"/>
        <v>18.3</v>
      </c>
      <c r="AJ33" s="44" t="str">
        <f t="shared" si="9"/>
        <v>–</v>
      </c>
      <c r="AK33" s="5">
        <f t="shared" si="2"/>
        <v>22.6</v>
      </c>
      <c r="AL33" s="56">
        <f t="shared" si="3"/>
        <v>49.86807387862797</v>
      </c>
      <c r="AM33" s="6" t="str">
        <f t="shared" si="4"/>
        <v>–</v>
      </c>
      <c r="AN33" s="57">
        <f t="shared" si="5"/>
        <v>61.413043478260875</v>
      </c>
      <c r="AO33" s="50">
        <f aca="true" t="shared" si="17" ref="AO33:AP37">IF(SUM(B33,D33,F33,H33,J33,L33,N33,P33,R33,T33,V33,X33,Z33,AB33,AD33)&gt;0,AVERAGE(B33,D33,F33,H33,J33,L33,N33,P33,R33,T33,V33,X33,Z33,AB33,AD33),"?")</f>
        <v>20.214285714285715</v>
      </c>
      <c r="AP33" s="7">
        <f t="shared" si="17"/>
        <v>55.663478864348555</v>
      </c>
      <c r="AQ33" s="4">
        <f t="shared" si="7"/>
        <v>1.2787356392799987</v>
      </c>
      <c r="AR33" s="8">
        <f t="shared" si="7"/>
        <v>3.6696986968782968</v>
      </c>
    </row>
    <row r="34" spans="1:44" ht="12.75">
      <c r="A34" s="31" t="s">
        <v>31</v>
      </c>
      <c r="B34" s="21">
        <v>14.1</v>
      </c>
      <c r="C34" s="71">
        <f t="shared" si="16"/>
        <v>39.94334277620396</v>
      </c>
      <c r="D34" s="21">
        <v>14.7</v>
      </c>
      <c r="E34" s="71">
        <f t="shared" si="16"/>
        <v>39.94565217391305</v>
      </c>
      <c r="F34" s="21">
        <v>12.5</v>
      </c>
      <c r="G34" s="71">
        <f t="shared" si="16"/>
        <v>39.682539682539684</v>
      </c>
      <c r="H34" s="21">
        <v>13.7</v>
      </c>
      <c r="I34" s="71">
        <f t="shared" si="16"/>
        <v>37.027027027027025</v>
      </c>
      <c r="J34" s="21">
        <v>13.5</v>
      </c>
      <c r="K34" s="71">
        <f t="shared" si="16"/>
        <v>35.62005277044855</v>
      </c>
      <c r="L34" s="21">
        <v>14.2</v>
      </c>
      <c r="M34" s="71">
        <f t="shared" si="16"/>
        <v>37.368421052631575</v>
      </c>
      <c r="N34" s="21"/>
      <c r="O34" s="71">
        <f t="shared" si="16"/>
      </c>
      <c r="P34" s="21">
        <v>13.2</v>
      </c>
      <c r="Q34" s="71">
        <f t="shared" si="16"/>
        <v>38.040345821325644</v>
      </c>
      <c r="R34" s="21">
        <v>13.3</v>
      </c>
      <c r="S34" s="71">
        <f t="shared" si="16"/>
        <v>40.181268882175225</v>
      </c>
      <c r="T34" s="21">
        <v>13.5</v>
      </c>
      <c r="U34" s="71">
        <f t="shared" si="16"/>
        <v>35.90425531914894</v>
      </c>
      <c r="V34" s="21"/>
      <c r="W34" s="71">
        <f t="shared" si="16"/>
      </c>
      <c r="X34" s="21">
        <v>12.2</v>
      </c>
      <c r="Y34" s="71">
        <f t="shared" si="16"/>
        <v>34.36619718309859</v>
      </c>
      <c r="Z34" s="21">
        <v>13.9</v>
      </c>
      <c r="AA34" s="71">
        <f t="shared" si="16"/>
        <v>38.504155124653735</v>
      </c>
      <c r="AB34" s="21">
        <v>14.1</v>
      </c>
      <c r="AC34" s="71">
        <f t="shared" si="16"/>
        <v>36.34020618556701</v>
      </c>
      <c r="AD34" s="21">
        <v>14.4</v>
      </c>
      <c r="AE34" s="71">
        <f t="shared" si="16"/>
        <v>36.548223350253814</v>
      </c>
      <c r="AG34" s="22" t="str">
        <f t="shared" si="0"/>
        <v>     Anterior base + secondary branch</v>
      </c>
      <c r="AH34" s="10">
        <f t="shared" si="8"/>
        <v>13</v>
      </c>
      <c r="AI34" s="3">
        <f t="shared" si="1"/>
        <v>12.2</v>
      </c>
      <c r="AJ34" s="44" t="str">
        <f t="shared" si="9"/>
        <v>–</v>
      </c>
      <c r="AK34" s="5">
        <f t="shared" si="2"/>
        <v>14.7</v>
      </c>
      <c r="AL34" s="56">
        <f t="shared" si="3"/>
        <v>34.36619718309859</v>
      </c>
      <c r="AM34" s="6" t="str">
        <f t="shared" si="4"/>
        <v>–</v>
      </c>
      <c r="AN34" s="57">
        <f t="shared" si="5"/>
        <v>40.181268882175225</v>
      </c>
      <c r="AO34" s="50">
        <f t="shared" si="17"/>
        <v>13.63846153846154</v>
      </c>
      <c r="AP34" s="7">
        <f t="shared" si="17"/>
        <v>37.65166825761436</v>
      </c>
      <c r="AQ34" s="4">
        <f t="shared" si="7"/>
        <v>0.720576692122882</v>
      </c>
      <c r="AR34" s="8">
        <f t="shared" si="7"/>
        <v>1.8995266779192799</v>
      </c>
    </row>
    <row r="35" spans="1:44" ht="12.75">
      <c r="A35" s="31" t="s">
        <v>32</v>
      </c>
      <c r="B35" s="21">
        <v>3.9</v>
      </c>
      <c r="C35" s="71">
        <f t="shared" si="16"/>
        <v>11.04815864022663</v>
      </c>
      <c r="D35" s="21">
        <v>4.2</v>
      </c>
      <c r="E35" s="71">
        <f t="shared" si="16"/>
        <v>11.413043478260871</v>
      </c>
      <c r="F35" s="21">
        <v>3.5</v>
      </c>
      <c r="G35" s="71">
        <f t="shared" si="16"/>
        <v>11.11111111111111</v>
      </c>
      <c r="H35" s="21"/>
      <c r="I35" s="71">
        <f t="shared" si="16"/>
      </c>
      <c r="J35" s="21"/>
      <c r="K35" s="71">
        <f t="shared" si="16"/>
      </c>
      <c r="L35" s="21"/>
      <c r="M35" s="71">
        <f t="shared" si="16"/>
      </c>
      <c r="N35" s="21"/>
      <c r="O35" s="71">
        <f t="shared" si="16"/>
      </c>
      <c r="P35" s="21">
        <v>4.5</v>
      </c>
      <c r="Q35" s="71">
        <f t="shared" si="16"/>
        <v>12.968299711815561</v>
      </c>
      <c r="R35" s="21">
        <v>4</v>
      </c>
      <c r="S35" s="71">
        <f t="shared" si="16"/>
        <v>12.084592145015105</v>
      </c>
      <c r="T35" s="21">
        <v>3.8</v>
      </c>
      <c r="U35" s="71">
        <f t="shared" si="16"/>
        <v>10.106382978723403</v>
      </c>
      <c r="V35" s="21"/>
      <c r="W35" s="71">
        <f t="shared" si="16"/>
      </c>
      <c r="X35" s="21">
        <v>4.5</v>
      </c>
      <c r="Y35" s="71">
        <f t="shared" si="16"/>
        <v>12.676056338028168</v>
      </c>
      <c r="Z35" s="21">
        <v>5</v>
      </c>
      <c r="AA35" s="71">
        <f t="shared" si="16"/>
        <v>13.850415512465371</v>
      </c>
      <c r="AB35" s="21">
        <v>4.5</v>
      </c>
      <c r="AC35" s="71">
        <f t="shared" si="16"/>
        <v>11.597938144329897</v>
      </c>
      <c r="AD35" s="21">
        <v>4.5</v>
      </c>
      <c r="AE35" s="71">
        <f t="shared" si="16"/>
        <v>11.421319796954316</v>
      </c>
      <c r="AG35" s="22" t="str">
        <f t="shared" si="0"/>
        <v>     Anterior spur</v>
      </c>
      <c r="AH35" s="10">
        <f t="shared" si="8"/>
        <v>10</v>
      </c>
      <c r="AI35" s="3">
        <f t="shared" si="1"/>
        <v>3.5</v>
      </c>
      <c r="AJ35" s="44" t="str">
        <f t="shared" si="9"/>
        <v>–</v>
      </c>
      <c r="AK35" s="5">
        <f t="shared" si="2"/>
        <v>5</v>
      </c>
      <c r="AL35" s="56">
        <f t="shared" si="3"/>
        <v>10.106382978723403</v>
      </c>
      <c r="AM35" s="6" t="str">
        <f t="shared" si="4"/>
        <v>–</v>
      </c>
      <c r="AN35" s="57">
        <f t="shared" si="5"/>
        <v>13.850415512465371</v>
      </c>
      <c r="AO35" s="50">
        <f t="shared" si="17"/>
        <v>4.24</v>
      </c>
      <c r="AP35" s="7">
        <f t="shared" si="17"/>
        <v>11.827731785693045</v>
      </c>
      <c r="AQ35" s="4">
        <f t="shared" si="7"/>
        <v>0.4427188724235672</v>
      </c>
      <c r="AR35" s="8">
        <f t="shared" si="7"/>
        <v>1.087915430387814</v>
      </c>
    </row>
    <row r="36" spans="1:44" ht="12.75">
      <c r="A36" s="31" t="s">
        <v>33</v>
      </c>
      <c r="B36" s="21"/>
      <c r="C36" s="71">
        <f t="shared" si="16"/>
      </c>
      <c r="D36" s="21">
        <v>20.3</v>
      </c>
      <c r="E36" s="71">
        <f t="shared" si="16"/>
        <v>55.163043478260875</v>
      </c>
      <c r="F36" s="21">
        <v>19.3</v>
      </c>
      <c r="G36" s="71">
        <f t="shared" si="16"/>
        <v>61.26984126984127</v>
      </c>
      <c r="H36" s="21">
        <v>20.7</v>
      </c>
      <c r="I36" s="71">
        <f t="shared" si="16"/>
        <v>55.945945945945944</v>
      </c>
      <c r="J36" s="21">
        <v>19.9</v>
      </c>
      <c r="K36" s="71">
        <f t="shared" si="16"/>
        <v>52.5065963060686</v>
      </c>
      <c r="L36" s="21">
        <v>18.8</v>
      </c>
      <c r="M36" s="71">
        <f t="shared" si="16"/>
        <v>49.47368421052632</v>
      </c>
      <c r="N36" s="21"/>
      <c r="O36" s="71">
        <f t="shared" si="16"/>
      </c>
      <c r="P36" s="21">
        <v>19.3</v>
      </c>
      <c r="Q36" s="71">
        <f t="shared" si="16"/>
        <v>55.61959654178674</v>
      </c>
      <c r="R36" s="21">
        <v>20.6</v>
      </c>
      <c r="S36" s="71">
        <f t="shared" si="16"/>
        <v>62.2356495468278</v>
      </c>
      <c r="T36" s="21">
        <v>22</v>
      </c>
      <c r="U36" s="71">
        <f t="shared" si="16"/>
        <v>58.51063829787234</v>
      </c>
      <c r="V36" s="21">
        <v>21.1</v>
      </c>
      <c r="W36" s="71">
        <f t="shared" si="16"/>
        <v>55.96816976127321</v>
      </c>
      <c r="X36" s="21">
        <v>20.4</v>
      </c>
      <c r="Y36" s="71">
        <f t="shared" si="16"/>
        <v>57.46478873239437</v>
      </c>
      <c r="Z36" s="21">
        <v>21</v>
      </c>
      <c r="AA36" s="71">
        <f t="shared" si="16"/>
        <v>58.17174515235457</v>
      </c>
      <c r="AB36" s="21">
        <v>20.6</v>
      </c>
      <c r="AC36" s="71">
        <f t="shared" si="16"/>
        <v>53.09278350515465</v>
      </c>
      <c r="AD36" s="21">
        <v>23.1</v>
      </c>
      <c r="AE36" s="71">
        <f t="shared" si="16"/>
        <v>58.629441624365484</v>
      </c>
      <c r="AG36" s="22" t="str">
        <f t="shared" si="0"/>
        <v>     Posterior primary branch</v>
      </c>
      <c r="AH36" s="10">
        <f t="shared" si="8"/>
        <v>13</v>
      </c>
      <c r="AI36" s="3">
        <f t="shared" si="1"/>
        <v>18.8</v>
      </c>
      <c r="AJ36" s="44" t="str">
        <f t="shared" si="9"/>
        <v>–</v>
      </c>
      <c r="AK36" s="5">
        <f t="shared" si="2"/>
        <v>23.1</v>
      </c>
      <c r="AL36" s="56">
        <f t="shared" si="3"/>
        <v>49.47368421052632</v>
      </c>
      <c r="AM36" s="6" t="str">
        <f t="shared" si="4"/>
        <v>–</v>
      </c>
      <c r="AN36" s="57">
        <f t="shared" si="5"/>
        <v>62.2356495468278</v>
      </c>
      <c r="AO36" s="50">
        <f t="shared" si="17"/>
        <v>20.546153846153842</v>
      </c>
      <c r="AP36" s="7">
        <f t="shared" si="17"/>
        <v>56.465532644051706</v>
      </c>
      <c r="AQ36" s="4">
        <f t="shared" si="7"/>
        <v>1.14863352482812</v>
      </c>
      <c r="AR36" s="8">
        <f t="shared" si="7"/>
        <v>3.5120536228484265</v>
      </c>
    </row>
    <row r="37" spans="1:44" ht="13.5" thickBot="1">
      <c r="A37" s="31" t="s">
        <v>34</v>
      </c>
      <c r="B37" s="21">
        <v>14.1</v>
      </c>
      <c r="C37" s="71">
        <f t="shared" si="16"/>
        <v>39.94334277620396</v>
      </c>
      <c r="D37" s="21">
        <v>15.4</v>
      </c>
      <c r="E37" s="71">
        <f t="shared" si="16"/>
        <v>41.84782608695652</v>
      </c>
      <c r="F37" s="21">
        <v>12.9</v>
      </c>
      <c r="G37" s="71">
        <f t="shared" si="16"/>
        <v>40.95238095238095</v>
      </c>
      <c r="H37" s="21">
        <v>14</v>
      </c>
      <c r="I37" s="71">
        <f t="shared" si="16"/>
        <v>37.83783783783784</v>
      </c>
      <c r="J37" s="21">
        <v>13.9</v>
      </c>
      <c r="K37" s="71">
        <f t="shared" si="16"/>
        <v>36.675461741424805</v>
      </c>
      <c r="L37" s="21">
        <v>12.5</v>
      </c>
      <c r="M37" s="71">
        <f t="shared" si="16"/>
        <v>32.89473684210527</v>
      </c>
      <c r="N37" s="21"/>
      <c r="O37" s="71">
        <f t="shared" si="16"/>
      </c>
      <c r="P37" s="21">
        <v>13.8</v>
      </c>
      <c r="Q37" s="71">
        <f t="shared" si="16"/>
        <v>39.76945244956772</v>
      </c>
      <c r="R37" s="21">
        <v>13.6</v>
      </c>
      <c r="S37" s="71">
        <f t="shared" si="16"/>
        <v>41.087613293051355</v>
      </c>
      <c r="T37" s="21">
        <v>13.8</v>
      </c>
      <c r="U37" s="71">
        <f t="shared" si="16"/>
        <v>36.702127659574465</v>
      </c>
      <c r="V37" s="21"/>
      <c r="W37" s="71">
        <f t="shared" si="16"/>
      </c>
      <c r="X37" s="21">
        <v>12.6</v>
      </c>
      <c r="Y37" s="71">
        <f t="shared" si="16"/>
        <v>35.49295774647887</v>
      </c>
      <c r="Z37" s="21">
        <v>14.3</v>
      </c>
      <c r="AA37" s="71">
        <f t="shared" si="16"/>
        <v>39.612188365650965</v>
      </c>
      <c r="AB37" s="21">
        <v>15</v>
      </c>
      <c r="AC37" s="71">
        <f t="shared" si="16"/>
        <v>38.659793814432994</v>
      </c>
      <c r="AD37" s="21">
        <v>15.7</v>
      </c>
      <c r="AE37" s="71">
        <f t="shared" si="16"/>
        <v>39.847715736040605</v>
      </c>
      <c r="AG37" s="24" t="str">
        <f t="shared" si="0"/>
        <v>     Posterior base + secondary branch</v>
      </c>
      <c r="AH37" s="25">
        <f t="shared" si="8"/>
        <v>13</v>
      </c>
      <c r="AI37" s="11">
        <f t="shared" si="1"/>
        <v>12.5</v>
      </c>
      <c r="AJ37" s="51" t="str">
        <f t="shared" si="9"/>
        <v>–</v>
      </c>
      <c r="AK37" s="13">
        <f t="shared" si="2"/>
        <v>15.7</v>
      </c>
      <c r="AL37" s="59">
        <f t="shared" si="3"/>
        <v>32.89473684210527</v>
      </c>
      <c r="AM37" s="14" t="str">
        <f t="shared" si="4"/>
        <v>–</v>
      </c>
      <c r="AN37" s="60">
        <f t="shared" si="5"/>
        <v>41.84782608695652</v>
      </c>
      <c r="AO37" s="61">
        <f t="shared" si="17"/>
        <v>13.96923076923077</v>
      </c>
      <c r="AP37" s="62">
        <f t="shared" si="17"/>
        <v>38.56334117705433</v>
      </c>
      <c r="AQ37" s="12">
        <f t="shared" si="7"/>
        <v>0.9835180182933677</v>
      </c>
      <c r="AR37" s="15">
        <f t="shared" si="7"/>
        <v>2.5511484567372835</v>
      </c>
    </row>
    <row r="38" spans="1:44" ht="12.75">
      <c r="A38" s="26" t="s">
        <v>3</v>
      </c>
      <c r="B38" s="108">
        <v>1</v>
      </c>
      <c r="C38" s="108"/>
      <c r="D38" s="108">
        <v>0</v>
      </c>
      <c r="E38" s="108"/>
      <c r="F38" s="108">
        <v>1</v>
      </c>
      <c r="G38" s="108"/>
      <c r="H38" s="108">
        <v>0</v>
      </c>
      <c r="I38" s="108"/>
      <c r="J38" s="108">
        <v>0</v>
      </c>
      <c r="K38" s="108"/>
      <c r="L38" s="108">
        <v>0</v>
      </c>
      <c r="M38" s="108"/>
      <c r="N38" s="108">
        <v>1</v>
      </c>
      <c r="O38" s="108"/>
      <c r="P38" s="108">
        <v>1</v>
      </c>
      <c r="Q38" s="108"/>
      <c r="R38" s="108">
        <v>1</v>
      </c>
      <c r="S38" s="108"/>
      <c r="T38" s="108">
        <v>1</v>
      </c>
      <c r="U38" s="108"/>
      <c r="V38" s="108">
        <v>0</v>
      </c>
      <c r="W38" s="108"/>
      <c r="X38" s="108">
        <v>0</v>
      </c>
      <c r="Y38" s="108"/>
      <c r="Z38" s="108">
        <v>1</v>
      </c>
      <c r="AA38" s="108"/>
      <c r="AB38" s="108">
        <v>1</v>
      </c>
      <c r="AC38" s="108"/>
      <c r="AD38" s="108">
        <v>1</v>
      </c>
      <c r="AE38" s="108"/>
      <c r="AH38" s="9"/>
      <c r="AI38" s="4"/>
      <c r="AJ38" s="4"/>
      <c r="AK38" s="4"/>
      <c r="AL38" s="6"/>
      <c r="AM38" s="6"/>
      <c r="AN38" s="6"/>
      <c r="AO38" s="63">
        <f>IF(SUM(B38,D38,F38,H38,J38,L38,N38,P38,R38,T38,V38,X38,Z38,AB38,AD38)&gt;0,AVERAGE(B38,D38,F38,H38,J38,L38,N38,P38,R38,T38,V38,X38,Z38,AB38,AD38),"?")</f>
        <v>0.6</v>
      </c>
      <c r="AP38" s="6"/>
      <c r="AQ38" s="4"/>
      <c r="AR38" s="6"/>
    </row>
    <row r="39" spans="34:44" ht="12.75">
      <c r="AH39" s="9"/>
      <c r="AI39" s="4"/>
      <c r="AJ39" s="4"/>
      <c r="AK39" s="4"/>
      <c r="AL39" s="6"/>
      <c r="AM39" s="6"/>
      <c r="AN39" s="6"/>
      <c r="AO39" s="4"/>
      <c r="AP39" s="6"/>
      <c r="AQ39" s="4"/>
      <c r="AR39" s="6"/>
    </row>
    <row r="40" spans="34:44" ht="12.75">
      <c r="AH40" s="9"/>
      <c r="AI40" s="4"/>
      <c r="AJ40" s="4"/>
      <c r="AK40" s="4"/>
      <c r="AL40" s="6"/>
      <c r="AM40" s="6"/>
      <c r="AN40" s="6"/>
      <c r="AO40" s="4"/>
      <c r="AP40" s="6"/>
      <c r="AQ40" s="4"/>
      <c r="AR40" s="6"/>
    </row>
    <row r="41" spans="34:44" ht="12.75">
      <c r="AH41" s="9"/>
      <c r="AI41" s="4"/>
      <c r="AJ41" s="4"/>
      <c r="AK41" s="4"/>
      <c r="AL41" s="6"/>
      <c r="AM41" s="6"/>
      <c r="AN41" s="6"/>
      <c r="AO41" s="4"/>
      <c r="AP41" s="6"/>
      <c r="AQ41" s="4"/>
      <c r="AR41" s="6"/>
    </row>
    <row r="42" spans="34:44" ht="12.75">
      <c r="AH42" s="9"/>
      <c r="AI42" s="4"/>
      <c r="AJ42" s="4"/>
      <c r="AK42" s="4"/>
      <c r="AL42" s="6"/>
      <c r="AM42" s="6"/>
      <c r="AN42" s="6"/>
      <c r="AO42" s="4"/>
      <c r="AP42" s="6"/>
      <c r="AQ42" s="4"/>
      <c r="AR42" s="6"/>
    </row>
    <row r="43" spans="34:44" ht="12.75">
      <c r="AH43" s="9"/>
      <c r="AI43" s="4"/>
      <c r="AJ43" s="4"/>
      <c r="AK43" s="4"/>
      <c r="AL43" s="6"/>
      <c r="AM43" s="6"/>
      <c r="AN43" s="6"/>
      <c r="AO43" s="4"/>
      <c r="AP43" s="6"/>
      <c r="AQ43" s="4"/>
      <c r="AR43" s="6"/>
    </row>
    <row r="44" spans="34:44" ht="12.75">
      <c r="AH44" s="9"/>
      <c r="AI44" s="4"/>
      <c r="AJ44" s="4"/>
      <c r="AK44" s="4"/>
      <c r="AL44" s="6"/>
      <c r="AM44" s="6"/>
      <c r="AN44" s="6"/>
      <c r="AO44" s="4"/>
      <c r="AP44" s="6"/>
      <c r="AQ44" s="4"/>
      <c r="AR44" s="6"/>
    </row>
    <row r="45" spans="34:44" ht="12.75">
      <c r="AH45" s="9"/>
      <c r="AI45" s="4"/>
      <c r="AJ45" s="4"/>
      <c r="AK45" s="4"/>
      <c r="AL45" s="6"/>
      <c r="AM45" s="6"/>
      <c r="AN45" s="6"/>
      <c r="AO45" s="4"/>
      <c r="AP45" s="6"/>
      <c r="AQ45" s="4"/>
      <c r="AR45" s="6"/>
    </row>
    <row r="46" spans="34:44" ht="12.75">
      <c r="AH46" s="9"/>
      <c r="AI46" s="4"/>
      <c r="AJ46" s="4"/>
      <c r="AK46" s="4"/>
      <c r="AL46" s="6"/>
      <c r="AM46" s="6"/>
      <c r="AN46" s="6"/>
      <c r="AO46" s="4"/>
      <c r="AP46" s="6"/>
      <c r="AQ46" s="4"/>
      <c r="AR46" s="6"/>
    </row>
    <row r="47" spans="34:44" ht="12.75">
      <c r="AH47" s="9"/>
      <c r="AI47" s="4"/>
      <c r="AJ47" s="4"/>
      <c r="AK47" s="4"/>
      <c r="AL47" s="6"/>
      <c r="AM47" s="6"/>
      <c r="AN47" s="6"/>
      <c r="AO47" s="4"/>
      <c r="AP47" s="6"/>
      <c r="AQ47" s="4"/>
      <c r="AR47" s="6"/>
    </row>
    <row r="48" spans="34:44" ht="12.75">
      <c r="AH48" s="9"/>
      <c r="AI48" s="4"/>
      <c r="AJ48" s="4"/>
      <c r="AK48" s="4"/>
      <c r="AL48" s="6"/>
      <c r="AM48" s="6"/>
      <c r="AN48" s="6"/>
      <c r="AO48" s="4"/>
      <c r="AP48" s="6"/>
      <c r="AQ48" s="4"/>
      <c r="AR48" s="6"/>
    </row>
    <row r="49" spans="34:44" ht="12.75">
      <c r="AH49" s="9"/>
      <c r="AI49" s="4"/>
      <c r="AJ49" s="4"/>
      <c r="AK49" s="4"/>
      <c r="AL49" s="6"/>
      <c r="AM49" s="6"/>
      <c r="AN49" s="6"/>
      <c r="AO49" s="4"/>
      <c r="AP49" s="6"/>
      <c r="AQ49" s="4"/>
      <c r="AR49" s="6"/>
    </row>
    <row r="50" spans="34:44" ht="12.75">
      <c r="AH50" s="9"/>
      <c r="AI50" s="4"/>
      <c r="AJ50" s="4"/>
      <c r="AK50" s="4"/>
      <c r="AL50" s="6"/>
      <c r="AM50" s="6"/>
      <c r="AN50" s="6"/>
      <c r="AO50" s="4"/>
      <c r="AP50" s="6"/>
      <c r="AQ50" s="4"/>
      <c r="AR50" s="6"/>
    </row>
    <row r="51" spans="34:44" ht="12.75">
      <c r="AH51" s="9"/>
      <c r="AI51" s="4"/>
      <c r="AJ51" s="4"/>
      <c r="AK51" s="4"/>
      <c r="AL51" s="6"/>
      <c r="AM51" s="6"/>
      <c r="AN51" s="6"/>
      <c r="AO51" s="4"/>
      <c r="AP51" s="6"/>
      <c r="AQ51" s="4"/>
      <c r="AR51" s="6"/>
    </row>
    <row r="52" ht="12.75">
      <c r="AO52" s="4"/>
    </row>
    <row r="53" ht="12.75">
      <c r="AO53" s="4"/>
    </row>
    <row r="54" ht="12.75">
      <c r="AO54" s="4"/>
    </row>
  </sheetData>
  <sheetProtection/>
  <mergeCells count="37">
    <mergeCell ref="Z38:AA38"/>
    <mergeCell ref="AB38:AC38"/>
    <mergeCell ref="AD38:AE38"/>
    <mergeCell ref="N38:O38"/>
    <mergeCell ref="P38:Q38"/>
    <mergeCell ref="R38:S38"/>
    <mergeCell ref="T38:U38"/>
    <mergeCell ref="V38:W38"/>
    <mergeCell ref="X38:Y38"/>
    <mergeCell ref="B38:C38"/>
    <mergeCell ref="D38:E38"/>
    <mergeCell ref="F38:G38"/>
    <mergeCell ref="H38:I38"/>
    <mergeCell ref="J38:K38"/>
    <mergeCell ref="L38:M38"/>
    <mergeCell ref="B1:C1"/>
    <mergeCell ref="D1:E1"/>
    <mergeCell ref="F1:G1"/>
    <mergeCell ref="H1:I1"/>
    <mergeCell ref="R1:S1"/>
    <mergeCell ref="V1:W1"/>
    <mergeCell ref="X1:Y1"/>
    <mergeCell ref="J1:K1"/>
    <mergeCell ref="L1:M1"/>
    <mergeCell ref="N1:O1"/>
    <mergeCell ref="P1:Q1"/>
    <mergeCell ref="T1:U1"/>
    <mergeCell ref="AQ1:AR1"/>
    <mergeCell ref="AI2:AK2"/>
    <mergeCell ref="AL2:AN2"/>
    <mergeCell ref="AI1:AN1"/>
    <mergeCell ref="Z1:AA1"/>
    <mergeCell ref="AB1:AC1"/>
    <mergeCell ref="AD1:AE1"/>
    <mergeCell ref="AG1:AG2"/>
    <mergeCell ref="AH1:AH2"/>
    <mergeCell ref="AO1:AP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7C80"/>
  </sheetPr>
  <dimension ref="A1:AG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2.75"/>
  <cols>
    <col min="1" max="1" width="20.375" style="55" bestFit="1" customWidth="1"/>
    <col min="2" max="2" width="9.75390625" style="91" bestFit="1" customWidth="1"/>
    <col min="3" max="3" width="9.125" style="54" customWidth="1"/>
    <col min="4" max="33" width="9.125" style="53" customWidth="1"/>
    <col min="34" max="34" width="2.875" style="53" customWidth="1"/>
    <col min="35" max="16384" width="9.125" style="53" customWidth="1"/>
  </cols>
  <sheetData>
    <row r="1" spans="1:33" ht="76.5">
      <c r="A1" s="64" t="s">
        <v>54</v>
      </c>
      <c r="B1" s="89" t="s">
        <v>55</v>
      </c>
      <c r="C1" s="65" t="s">
        <v>42</v>
      </c>
      <c r="D1" s="87" t="s">
        <v>10</v>
      </c>
      <c r="E1" s="87" t="s">
        <v>11</v>
      </c>
      <c r="F1" s="87" t="s">
        <v>12</v>
      </c>
      <c r="G1" s="88" t="s">
        <v>35</v>
      </c>
      <c r="H1" s="88" t="s">
        <v>36</v>
      </c>
      <c r="I1" s="88" t="s">
        <v>37</v>
      </c>
      <c r="J1" s="88" t="s">
        <v>38</v>
      </c>
      <c r="K1" s="88" t="s">
        <v>39</v>
      </c>
      <c r="L1" s="88" t="s">
        <v>40</v>
      </c>
      <c r="M1" s="88" t="s">
        <v>41</v>
      </c>
      <c r="N1" s="88" t="s">
        <v>57</v>
      </c>
      <c r="O1" s="88" t="s">
        <v>58</v>
      </c>
      <c r="P1" s="88" t="s">
        <v>59</v>
      </c>
      <c r="Q1" s="88" t="s">
        <v>60</v>
      </c>
      <c r="R1" s="88" t="s">
        <v>61</v>
      </c>
      <c r="S1" s="88" t="s">
        <v>62</v>
      </c>
      <c r="T1" s="88" t="s">
        <v>63</v>
      </c>
      <c r="U1" s="88" t="s">
        <v>64</v>
      </c>
      <c r="V1" s="88" t="s">
        <v>65</v>
      </c>
      <c r="W1" s="88" t="s">
        <v>66</v>
      </c>
      <c r="X1" s="88" t="s">
        <v>67</v>
      </c>
      <c r="Y1" s="88" t="s">
        <v>68</v>
      </c>
      <c r="Z1" s="88" t="s">
        <v>69</v>
      </c>
      <c r="AA1" s="88" t="s">
        <v>70</v>
      </c>
      <c r="AB1" s="88" t="s">
        <v>71</v>
      </c>
      <c r="AC1" s="88" t="s">
        <v>72</v>
      </c>
      <c r="AD1" s="88" t="s">
        <v>73</v>
      </c>
      <c r="AE1" s="88" t="s">
        <v>74</v>
      </c>
      <c r="AF1" s="88" t="s">
        <v>75</v>
      </c>
      <c r="AG1" s="88" t="s">
        <v>76</v>
      </c>
    </row>
    <row r="2" spans="1:33" ht="12.75">
      <c r="A2" s="64" t="s">
        <v>53</v>
      </c>
      <c r="B2" s="89" t="s">
        <v>56</v>
      </c>
      <c r="C2" s="66">
        <f>females!B1</f>
        <v>1</v>
      </c>
      <c r="D2" s="67">
        <f>IF(females!B3&gt;0,females!B3,"")</f>
        <v>475.7</v>
      </c>
      <c r="E2" s="68">
        <f>IF(females!B4&gt;0,females!B4,"")</f>
      </c>
      <c r="F2" s="68">
        <f>IF(females!B5&gt;0,females!B5,"")</f>
      </c>
      <c r="G2" s="68">
        <f>IF(females!B7&gt;0,females!B7,"")</f>
        <v>35.3</v>
      </c>
      <c r="H2" s="68">
        <f>IF(females!B8&gt;0,females!B8,"")</f>
        <v>23.6</v>
      </c>
      <c r="I2" s="68">
        <f>IF(females!B9&gt;0,females!B9,"")</f>
        <v>13.5</v>
      </c>
      <c r="J2" s="68">
        <f>IF(females!B10&gt;0,females!B10,"")</f>
        <v>12.3</v>
      </c>
      <c r="K2" s="68">
        <f>IF(females!B11&gt;0,females!B11,"")</f>
        <v>12.7</v>
      </c>
      <c r="L2" s="70">
        <f>IF(females!B12&gt;0,females!B12,"")</f>
        <v>0.3484419263456091</v>
      </c>
      <c r="M2" s="70">
        <f>IF(females!B13&gt;0,females!B13,"")</f>
        <v>0.9407407407407407</v>
      </c>
      <c r="N2" s="68">
        <f>IF(females!B15&gt;0,females!B15,"")</f>
        <v>15.5</v>
      </c>
      <c r="O2" s="68">
        <f>IF(females!B16&gt;0,females!B16,"")</f>
        <v>11.9</v>
      </c>
      <c r="P2" s="68">
        <f>IF(females!B17&gt;0,females!B17,"")</f>
        <v>15.3</v>
      </c>
      <c r="Q2" s="68">
        <f>IF(females!B18&gt;0,females!B18,"")</f>
        <v>11.5</v>
      </c>
      <c r="R2" s="68">
        <f>IF(females!B19&gt;0,females!B19,"")</f>
        <v>3.5</v>
      </c>
      <c r="S2" s="68">
        <f>IF(females!B21&gt;0,females!B21,"")</f>
        <v>15.7</v>
      </c>
      <c r="T2" s="68">
        <f>IF(females!B22&gt;0,females!B22,"")</f>
        <v>12.5</v>
      </c>
      <c r="U2" s="68">
        <f>IF(females!B23&gt;0,females!B23,"")</f>
        <v>15.5</v>
      </c>
      <c r="V2" s="68">
        <f>IF(females!B24&gt;0,females!B24,"")</f>
        <v>11.4</v>
      </c>
      <c r="W2" s="68">
        <f>IF(females!B25&gt;0,females!B25,"")</f>
        <v>4</v>
      </c>
      <c r="X2" s="68">
        <f>IF(females!B27&gt;0,females!B27,"")</f>
      </c>
      <c r="Y2" s="68">
        <f>IF(females!B28&gt;0,females!B28,"")</f>
      </c>
      <c r="Z2" s="68">
        <f>IF(females!B29&gt;0,females!B29,"")</f>
      </c>
      <c r="AA2" s="68">
        <f>IF(females!B30&gt;0,females!B30,"")</f>
      </c>
      <c r="AB2" s="68">
        <f>IF(females!B31&gt;0,females!B31,"")</f>
      </c>
      <c r="AC2" s="68">
        <f>IF(females!B33&gt;0,females!B33,"")</f>
        <v>21.2</v>
      </c>
      <c r="AD2" s="68">
        <f>IF(females!B34&gt;0,females!B34,"")</f>
        <v>14.1</v>
      </c>
      <c r="AE2" s="68">
        <f>IF(females!B35&gt;0,females!B35,"")</f>
        <v>3.9</v>
      </c>
      <c r="AF2" s="68">
        <f>IF(females!B36&gt;0,females!B36,"")</f>
      </c>
      <c r="AG2" s="68">
        <f>IF(females!B37&gt;0,females!B37,"")</f>
        <v>14.1</v>
      </c>
    </row>
    <row r="3" spans="1:33" ht="12.75">
      <c r="A3" s="64" t="str">
        <f>A$2</f>
        <v>Milnesium tardigradum</v>
      </c>
      <c r="B3" s="90" t="str">
        <f>B$2</f>
        <v>Poland.1</v>
      </c>
      <c r="C3" s="66">
        <f>females!D1</f>
        <v>2</v>
      </c>
      <c r="D3" s="67">
        <f>IF(females!D3&gt;0,females!D3,"")</f>
        <v>529.4</v>
      </c>
      <c r="E3" s="68">
        <f>IF(females!D4&gt;0,females!D4,"")</f>
        <v>7.5</v>
      </c>
      <c r="F3" s="69">
        <f>IF(females!D5&gt;0,females!D5,"")</f>
      </c>
      <c r="G3" s="68">
        <f>IF(females!D7&gt;0,females!D7,"")</f>
        <v>36.8</v>
      </c>
      <c r="H3" s="68">
        <f>IF(females!D8&gt;0,females!D8,"")</f>
        <v>23.9</v>
      </c>
      <c r="I3" s="68">
        <f>IF(females!D9&gt;0,females!D9,"")</f>
        <v>14.5</v>
      </c>
      <c r="J3" s="68">
        <f>IF(females!D10&gt;0,females!D10,"")</f>
        <v>15</v>
      </c>
      <c r="K3" s="68">
        <f>IF(females!D11&gt;0,females!D11,"")</f>
        <v>14</v>
      </c>
      <c r="L3" s="70">
        <f>IF(females!D12&gt;0,females!D12,"")</f>
        <v>0.40760869565217395</v>
      </c>
      <c r="M3" s="70">
        <f>IF(females!D13&gt;0,females!D13,"")</f>
        <v>0.9655172413793104</v>
      </c>
      <c r="N3" s="68">
        <f>IF(females!D15&gt;0,females!D15,"")</f>
        <v>17.6</v>
      </c>
      <c r="O3" s="68">
        <f>IF(females!D16&gt;0,females!D16,"")</f>
      </c>
      <c r="P3" s="68">
        <f>IF(females!D17&gt;0,females!D17,"")</f>
        <v>16.4</v>
      </c>
      <c r="Q3" s="68">
        <f>IF(females!D18&gt;0,females!D18,"")</f>
        <v>13</v>
      </c>
      <c r="R3" s="68">
        <f>IF(females!D19&gt;0,females!D19,"")</f>
        <v>3.5</v>
      </c>
      <c r="S3" s="68">
        <f>IF(females!D21&gt;0,females!D21,"")</f>
        <v>17.4</v>
      </c>
      <c r="T3" s="68">
        <f>IF(females!D22&gt;0,females!D22,"")</f>
        <v>13.2</v>
      </c>
      <c r="U3" s="68">
        <f>IF(females!D23&gt;0,females!D23,"")</f>
        <v>17</v>
      </c>
      <c r="V3" s="68">
        <f>IF(females!D24&gt;0,females!D24,"")</f>
        <v>13.3</v>
      </c>
      <c r="W3" s="68">
        <f>IF(females!D25&gt;0,females!D25,"")</f>
        <v>3.8</v>
      </c>
      <c r="X3" s="68">
        <f>IF(females!D27&gt;0,females!D27,"")</f>
        <v>17.3</v>
      </c>
      <c r="Y3" s="68">
        <f>IF(females!D28&gt;0,females!D28,"")</f>
        <v>13.1</v>
      </c>
      <c r="Z3" s="68">
        <f>IF(females!D29&gt;0,females!D29,"")</f>
        <v>17.4</v>
      </c>
      <c r="AA3" s="68">
        <f>IF(females!D30&gt;0,females!D30,"")</f>
        <v>12.8</v>
      </c>
      <c r="AB3" s="68">
        <f>IF(females!D31&gt;0,females!D31,"")</f>
        <v>4.1</v>
      </c>
      <c r="AC3" s="68">
        <f>IF(females!D33&gt;0,females!D33,"")</f>
        <v>22.6</v>
      </c>
      <c r="AD3" s="68">
        <f>IF(females!D34&gt;0,females!D34,"")</f>
        <v>14.7</v>
      </c>
      <c r="AE3" s="68">
        <f>IF(females!D35&gt;0,females!D35,"")</f>
        <v>4.2</v>
      </c>
      <c r="AF3" s="68">
        <f>IF(females!D36&gt;0,females!D36,"")</f>
        <v>20.3</v>
      </c>
      <c r="AG3" s="68">
        <f>IF(females!D37&gt;0,females!D37,"")</f>
        <v>15.4</v>
      </c>
    </row>
    <row r="4" spans="1:33" ht="12.75">
      <c r="A4" s="64" t="str">
        <f aca="true" t="shared" si="0" ref="A4:B16">A$2</f>
        <v>Milnesium tardigradum</v>
      </c>
      <c r="B4" s="90" t="str">
        <f t="shared" si="0"/>
        <v>Poland.1</v>
      </c>
      <c r="C4" s="66">
        <f>females!F1</f>
        <v>3</v>
      </c>
      <c r="D4" s="67">
        <f>IF(females!F3&gt;0,females!F3,"")</f>
        <v>464</v>
      </c>
      <c r="E4" s="68">
        <f>IF(females!F4&gt;0,females!F4,"")</f>
        <v>8.3</v>
      </c>
      <c r="F4" s="68">
        <f>IF(females!F5&gt;0,females!F5,"")</f>
      </c>
      <c r="G4" s="68">
        <f>IF(females!F7&gt;0,females!F7,"")</f>
        <v>31.5</v>
      </c>
      <c r="H4" s="68">
        <f>IF(females!F8&gt;0,females!F8,"")</f>
        <v>20.2</v>
      </c>
      <c r="I4" s="68">
        <f>IF(females!F9&gt;0,females!F9,"")</f>
        <v>12.4</v>
      </c>
      <c r="J4" s="68">
        <f>IF(females!F10&gt;0,females!F10,"")</f>
        <v>12.4</v>
      </c>
      <c r="K4" s="68">
        <f>IF(females!F11&gt;0,females!F11,"")</f>
        <v>12.6</v>
      </c>
      <c r="L4" s="70">
        <f>IF(females!F12&gt;0,females!F12,"")</f>
        <v>0.39365079365079364</v>
      </c>
      <c r="M4" s="70">
        <f>IF(females!F13&gt;0,females!F13,"")</f>
        <v>1.0161290322580645</v>
      </c>
      <c r="N4" s="68">
        <f>IF(females!F15&gt;0,females!F15,"")</f>
        <v>14.3</v>
      </c>
      <c r="O4" s="68">
        <f>IF(females!F16&gt;0,females!F16,"")</f>
        <v>11.7</v>
      </c>
      <c r="P4" s="68">
        <f>IF(females!F17&gt;0,females!F17,"")</f>
        <v>14.2</v>
      </c>
      <c r="Q4" s="68">
        <f>IF(females!F18&gt;0,females!F18,"")</f>
        <v>10.6</v>
      </c>
      <c r="R4" s="68">
        <f>IF(females!F19&gt;0,females!F19,"")</f>
        <v>3.2</v>
      </c>
      <c r="S4" s="68">
        <f>IF(females!F21&gt;0,females!F21,"")</f>
        <v>15</v>
      </c>
      <c r="T4" s="68">
        <f>IF(females!F22&gt;0,females!F22,"")</f>
        <v>12.1</v>
      </c>
      <c r="U4" s="68">
        <f>IF(females!F23&gt;0,females!F23,"")</f>
        <v>14.3</v>
      </c>
      <c r="V4" s="68">
        <f>IF(females!F24&gt;0,females!F24,"")</f>
        <v>10.5</v>
      </c>
      <c r="W4" s="68">
        <f>IF(females!F25&gt;0,females!F25,"")</f>
        <v>4.2</v>
      </c>
      <c r="X4" s="68">
        <f>IF(females!F27&gt;0,females!F27,"")</f>
        <v>15.3</v>
      </c>
      <c r="Y4" s="68">
        <f>IF(females!F28&gt;0,females!F28,"")</f>
        <v>11.6</v>
      </c>
      <c r="Z4" s="68">
        <f>IF(females!F29&gt;0,females!F29,"")</f>
        <v>14.8</v>
      </c>
      <c r="AA4" s="68">
        <f>IF(females!F30&gt;0,females!F30,"")</f>
        <v>10.7</v>
      </c>
      <c r="AB4" s="68">
        <f>IF(females!F31&gt;0,females!F31,"")</f>
        <v>4.1</v>
      </c>
      <c r="AC4" s="68">
        <f>IF(females!F33&gt;0,females!F33,"")</f>
        <v>18.3</v>
      </c>
      <c r="AD4" s="68">
        <f>IF(females!F34&gt;0,females!F34,"")</f>
        <v>12.5</v>
      </c>
      <c r="AE4" s="68">
        <f>IF(females!F35&gt;0,females!F35,"")</f>
        <v>3.5</v>
      </c>
      <c r="AF4" s="68">
        <f>IF(females!F36&gt;0,females!F36,"")</f>
        <v>19.3</v>
      </c>
      <c r="AG4" s="68">
        <f>IF(females!F37&gt;0,females!F37,"")</f>
        <v>12.9</v>
      </c>
    </row>
    <row r="5" spans="1:33" ht="12.75">
      <c r="A5" s="64" t="str">
        <f t="shared" si="0"/>
        <v>Milnesium tardigradum</v>
      </c>
      <c r="B5" s="90" t="str">
        <f t="shared" si="0"/>
        <v>Poland.1</v>
      </c>
      <c r="C5" s="66">
        <f>females!H1</f>
        <v>4</v>
      </c>
      <c r="D5" s="67">
        <f>IF(females!H3&gt;0,females!H3,"")</f>
        <v>433.6</v>
      </c>
      <c r="E5" s="68">
        <f>IF(females!H4&gt;0,females!H4,"")</f>
      </c>
      <c r="F5" s="68">
        <f>IF(females!H5&gt;0,females!H5,"")</f>
        <v>7</v>
      </c>
      <c r="G5" s="68">
        <f>IF(females!H7&gt;0,females!H7,"")</f>
        <v>37</v>
      </c>
      <c r="H5" s="68">
        <f>IF(females!H8&gt;0,females!H8,"")</f>
        <v>23.7</v>
      </c>
      <c r="I5" s="68">
        <f>IF(females!H9&gt;0,females!H9,"")</f>
        <v>13.2</v>
      </c>
      <c r="J5" s="68">
        <f>IF(females!H10&gt;0,females!H10,"")</f>
        <v>12.5</v>
      </c>
      <c r="K5" s="68">
        <f>IF(females!H11&gt;0,females!H11,"")</f>
        <v>12.7</v>
      </c>
      <c r="L5" s="70">
        <f>IF(females!H12&gt;0,females!H12,"")</f>
        <v>0.33783783783783783</v>
      </c>
      <c r="M5" s="70">
        <f>IF(females!H13&gt;0,females!H13,"")</f>
        <v>0.9621212121212122</v>
      </c>
      <c r="N5" s="68">
        <f>IF(females!H15&gt;0,females!H15,"")</f>
        <v>14</v>
      </c>
      <c r="O5" s="68">
        <f>IF(females!H16&gt;0,females!H16,"")</f>
        <v>10.6</v>
      </c>
      <c r="P5" s="68">
        <f>IF(females!H17&gt;0,females!H17,"")</f>
        <v>13</v>
      </c>
      <c r="Q5" s="68">
        <f>IF(females!H18&gt;0,females!H18,"")</f>
        <v>11.9</v>
      </c>
      <c r="R5" s="68">
        <f>IF(females!H19&gt;0,females!H19,"")</f>
        <v>4</v>
      </c>
      <c r="S5" s="68">
        <f>IF(females!H21&gt;0,females!H21,"")</f>
        <v>15.8</v>
      </c>
      <c r="T5" s="68">
        <f>IF(females!H22&gt;0,females!H22,"")</f>
      </c>
      <c r="U5" s="68">
        <f>IF(females!H23&gt;0,females!H23,"")</f>
        <v>16.4</v>
      </c>
      <c r="V5" s="68">
        <f>IF(females!H24&gt;0,females!H24,"")</f>
        <v>11.4</v>
      </c>
      <c r="W5" s="68">
        <f>IF(females!H25&gt;0,females!H25,"")</f>
        <v>5.6</v>
      </c>
      <c r="X5" s="68">
        <f>IF(females!H27&gt;0,females!H27,"")</f>
        <v>16.5</v>
      </c>
      <c r="Y5" s="68">
        <f>IF(females!H28&gt;0,females!H28,"")</f>
      </c>
      <c r="Z5" s="68">
        <f>IF(females!H29&gt;0,females!H29,"")</f>
        <v>16</v>
      </c>
      <c r="AA5" s="68">
        <f>IF(females!H30&gt;0,females!H30,"")</f>
        <v>11.2</v>
      </c>
      <c r="AB5" s="68">
        <f>IF(females!H31&gt;0,females!H31,"")</f>
        <v>5.2</v>
      </c>
      <c r="AC5" s="68">
        <f>IF(females!H33&gt;0,females!H33,"")</f>
        <v>20.3</v>
      </c>
      <c r="AD5" s="68">
        <f>IF(females!H34&gt;0,females!H34,"")</f>
        <v>13.7</v>
      </c>
      <c r="AE5" s="68">
        <f>IF(females!H35&gt;0,females!H35,"")</f>
      </c>
      <c r="AF5" s="68">
        <f>IF(females!H36&gt;0,females!H36,"")</f>
        <v>20.7</v>
      </c>
      <c r="AG5" s="68">
        <f>IF(females!H37&gt;0,females!H37,"")</f>
        <v>14</v>
      </c>
    </row>
    <row r="6" spans="1:33" ht="12.75">
      <c r="A6" s="64" t="str">
        <f t="shared" si="0"/>
        <v>Milnesium tardigradum</v>
      </c>
      <c r="B6" s="90" t="str">
        <f t="shared" si="0"/>
        <v>Poland.1</v>
      </c>
      <c r="C6" s="66">
        <f>females!J1</f>
        <v>5</v>
      </c>
      <c r="D6" s="67">
        <f>IF(females!J3&gt;0,females!J3,"")</f>
        <v>429.6</v>
      </c>
      <c r="E6" s="68">
        <f>IF(females!J4&gt;0,females!J4,"")</f>
        <v>6.7</v>
      </c>
      <c r="F6" s="68">
        <f>IF(females!J5&gt;0,females!J5,"")</f>
        <v>5.3</v>
      </c>
      <c r="G6" s="68">
        <f>IF(females!J7&gt;0,females!J7,"")</f>
        <v>37.9</v>
      </c>
      <c r="H6" s="68">
        <f>IF(females!J8&gt;0,females!J8,"")</f>
        <v>24.6</v>
      </c>
      <c r="I6" s="68">
        <f>IF(females!J9&gt;0,females!J9,"")</f>
        <v>13</v>
      </c>
      <c r="J6" s="68">
        <f>IF(females!J10&gt;0,females!J10,"")</f>
        <v>14</v>
      </c>
      <c r="K6" s="68">
        <f>IF(females!J11&gt;0,females!J11,"")</f>
        <v>13</v>
      </c>
      <c r="L6" s="70">
        <f>IF(females!J12&gt;0,females!J12,"")</f>
        <v>0.36939313984168864</v>
      </c>
      <c r="M6" s="70">
        <f>IF(females!J13&gt;0,females!J13,"")</f>
        <v>1</v>
      </c>
      <c r="N6" s="68">
        <f>IF(females!J15&gt;0,females!J15,"")</f>
        <v>16</v>
      </c>
      <c r="O6" s="68">
        <f>IF(females!J16&gt;0,females!J16,"")</f>
        <v>12</v>
      </c>
      <c r="P6" s="68">
        <f>IF(females!J17&gt;0,females!J17,"")</f>
        <v>15</v>
      </c>
      <c r="Q6" s="68">
        <f>IF(females!J18&gt;0,females!J18,"")</f>
        <v>11.5</v>
      </c>
      <c r="R6" s="68">
        <f>IF(females!J19&gt;0,females!J19,"")</f>
        <v>3.3</v>
      </c>
      <c r="S6" s="68">
        <f>IF(females!J21&gt;0,females!J21,"")</f>
        <v>15.7</v>
      </c>
      <c r="T6" s="68">
        <f>IF(females!J22&gt;0,females!J22,"")</f>
        <v>12</v>
      </c>
      <c r="U6" s="68">
        <f>IF(females!J23&gt;0,females!J23,"")</f>
        <v>15.6</v>
      </c>
      <c r="V6" s="68">
        <f>IF(females!J24&gt;0,females!J24,"")</f>
        <v>12.2</v>
      </c>
      <c r="W6" s="68">
        <f>IF(females!J25&gt;0,females!J25,"")</f>
        <v>3.8</v>
      </c>
      <c r="X6" s="68">
        <f>IF(females!J27&gt;0,females!J27,"")</f>
        <v>16.1</v>
      </c>
      <c r="Y6" s="68">
        <f>IF(females!J28&gt;0,females!J28,"")</f>
        <v>11.4</v>
      </c>
      <c r="Z6" s="68">
        <f>IF(females!J29&gt;0,females!J29,"")</f>
        <v>15.7</v>
      </c>
      <c r="AA6" s="68">
        <f>IF(females!J30&gt;0,females!J30,"")</f>
        <v>11.3</v>
      </c>
      <c r="AB6" s="68">
        <f>IF(females!J31&gt;0,females!J31,"")</f>
        <v>4.5</v>
      </c>
      <c r="AC6" s="68">
        <f>IF(females!J33&gt;0,females!J33,"")</f>
        <v>18.9</v>
      </c>
      <c r="AD6" s="68">
        <f>IF(females!J34&gt;0,females!J34,"")</f>
        <v>13.5</v>
      </c>
      <c r="AE6" s="68">
        <f>IF(females!J35&gt;0,females!J35,"")</f>
      </c>
      <c r="AF6" s="68">
        <f>IF(females!J36&gt;0,females!J36,"")</f>
        <v>19.9</v>
      </c>
      <c r="AG6" s="68">
        <f>IF(females!J37&gt;0,females!J37,"")</f>
        <v>13.9</v>
      </c>
    </row>
    <row r="7" spans="1:33" ht="12.75">
      <c r="A7" s="64" t="str">
        <f t="shared" si="0"/>
        <v>Milnesium tardigradum</v>
      </c>
      <c r="B7" s="90" t="str">
        <f t="shared" si="0"/>
        <v>Poland.1</v>
      </c>
      <c r="C7" s="66">
        <f>females!L1</f>
        <v>6</v>
      </c>
      <c r="D7" s="67">
        <f>IF(females!L3&gt;0,females!L3,"")</f>
        <v>523.5</v>
      </c>
      <c r="E7" s="68">
        <f>IF(females!L4&gt;0,females!L4,"")</f>
        <v>7.3</v>
      </c>
      <c r="F7" s="68">
        <f>IF(females!L5&gt;0,females!L5,"")</f>
        <v>5.6</v>
      </c>
      <c r="G7" s="68">
        <f>IF(females!L7&gt;0,females!L7,"")</f>
        <v>38</v>
      </c>
      <c r="H7" s="68">
        <f>IF(females!L8&gt;0,females!L8,"")</f>
        <v>24.5</v>
      </c>
      <c r="I7" s="68">
        <f>IF(females!L9&gt;0,females!L9,"")</f>
        <v>15</v>
      </c>
      <c r="J7" s="68">
        <f>IF(females!L10&gt;0,females!L10,"")</f>
      </c>
      <c r="K7" s="68">
        <f>IF(females!L11&gt;0,females!L11,"")</f>
      </c>
      <c r="L7" s="70">
        <f>IF(females!L12&gt;0,females!L12,"")</f>
      </c>
      <c r="M7" s="70">
        <f>IF(females!L13&gt;0,females!L13,"")</f>
      </c>
      <c r="N7" s="68">
        <f>IF(females!L15&gt;0,females!L15,"")</f>
      </c>
      <c r="O7" s="68">
        <f>IF(females!L16&gt;0,females!L16,"")</f>
        <v>12.7</v>
      </c>
      <c r="P7" s="68">
        <f>IF(females!L17&gt;0,females!L17,"")</f>
        <v>14.7</v>
      </c>
      <c r="Q7" s="68">
        <f>IF(females!L18&gt;0,females!L18,"")</f>
        <v>12.6</v>
      </c>
      <c r="R7" s="68">
        <f>IF(females!L19&gt;0,females!L19,"")</f>
        <v>4.8</v>
      </c>
      <c r="S7" s="68">
        <f>IF(females!L21&gt;0,females!L21,"")</f>
        <v>17.2</v>
      </c>
      <c r="T7" s="68">
        <f>IF(females!L22&gt;0,females!L22,"")</f>
        <v>12.4</v>
      </c>
      <c r="U7" s="68">
        <f>IF(females!L23&gt;0,females!L23,"")</f>
      </c>
      <c r="V7" s="68">
        <f>IF(females!L24&gt;0,females!L24,"")</f>
        <v>11.9</v>
      </c>
      <c r="W7" s="68">
        <f>IF(females!L25&gt;0,females!L25,"")</f>
        <v>4.5</v>
      </c>
      <c r="X7" s="68">
        <f>IF(females!L27&gt;0,females!L27,"")</f>
        <v>17.8</v>
      </c>
      <c r="Y7" s="68">
        <f>IF(females!L28&gt;0,females!L28,"")</f>
        <v>12.7</v>
      </c>
      <c r="Z7" s="68">
        <f>IF(females!L29&gt;0,females!L29,"")</f>
      </c>
      <c r="AA7" s="68">
        <f>IF(females!L30&gt;0,females!L30,"")</f>
        <v>12.2</v>
      </c>
      <c r="AB7" s="68">
        <f>IF(females!L31&gt;0,females!L31,"")</f>
        <v>3.3</v>
      </c>
      <c r="AC7" s="68">
        <f>IF(females!L33&gt;0,females!L33,"")</f>
        <v>19.2</v>
      </c>
      <c r="AD7" s="68">
        <f>IF(females!L34&gt;0,females!L34,"")</f>
        <v>14.2</v>
      </c>
      <c r="AE7" s="68">
        <f>IF(females!L35&gt;0,females!L35,"")</f>
      </c>
      <c r="AF7" s="68">
        <f>IF(females!L36&gt;0,females!L36,"")</f>
        <v>18.8</v>
      </c>
      <c r="AG7" s="68">
        <f>IF(females!L37&gt;0,females!L37,"")</f>
        <v>12.5</v>
      </c>
    </row>
    <row r="8" spans="1:33" ht="12.75">
      <c r="A8" s="64" t="str">
        <f t="shared" si="0"/>
        <v>Milnesium tardigradum</v>
      </c>
      <c r="B8" s="90" t="str">
        <f t="shared" si="0"/>
        <v>Poland.1</v>
      </c>
      <c r="C8" s="66">
        <f>females!N1</f>
        <v>7</v>
      </c>
      <c r="D8" s="67">
        <f>IF(females!N3&gt;0,females!N3,"")</f>
        <v>523</v>
      </c>
      <c r="E8" s="68">
        <f>IF(females!N4&gt;0,females!N4,"")</f>
      </c>
      <c r="F8" s="68">
        <f>IF(females!N5&gt;0,females!N5,"")</f>
      </c>
      <c r="G8" s="68">
        <f>IF(females!N7&gt;0,females!N7,"")</f>
        <v>36.2</v>
      </c>
      <c r="H8" s="68">
        <f>IF(females!N8&gt;0,females!N8,"")</f>
        <v>23.3</v>
      </c>
      <c r="I8" s="68">
        <f>IF(females!N9&gt;0,females!N9,"")</f>
        <v>14</v>
      </c>
      <c r="J8" s="68">
        <f>IF(females!N10&gt;0,females!N10,"")</f>
        <v>13.7</v>
      </c>
      <c r="K8" s="68">
        <f>IF(females!N11&gt;0,females!N11,"")</f>
        <v>14.1</v>
      </c>
      <c r="L8" s="70">
        <f>IF(females!N12&gt;0,females!N12,"")</f>
        <v>0.3784530386740331</v>
      </c>
      <c r="M8" s="70">
        <f>IF(females!N13&gt;0,females!N13,"")</f>
        <v>1.0071428571428571</v>
      </c>
      <c r="N8" s="68">
        <f>IF(females!N15&gt;0,females!N15,"")</f>
      </c>
      <c r="O8" s="68">
        <f>IF(females!N16&gt;0,females!N16,"")</f>
      </c>
      <c r="P8" s="68">
        <f>IF(females!N17&gt;0,females!N17,"")</f>
      </c>
      <c r="Q8" s="68">
        <f>IF(females!N18&gt;0,females!N18,"")</f>
      </c>
      <c r="R8" s="68">
        <f>IF(females!N19&gt;0,females!N19,"")</f>
      </c>
      <c r="S8" s="68">
        <f>IF(females!N21&gt;0,females!N21,"")</f>
        <v>17.5</v>
      </c>
      <c r="T8" s="68">
        <f>IF(females!N22&gt;0,females!N22,"")</f>
        <v>12.9</v>
      </c>
      <c r="U8" s="68">
        <f>IF(females!N23&gt;0,females!N23,"")</f>
        <v>16.1</v>
      </c>
      <c r="V8" s="68">
        <f>IF(females!N24&gt;0,females!N24,"")</f>
        <v>12.5</v>
      </c>
      <c r="W8" s="68">
        <f>IF(females!N25&gt;0,females!N25,"")</f>
        <v>5.1</v>
      </c>
      <c r="X8" s="68">
        <f>IF(females!N27&gt;0,females!N27,"")</f>
      </c>
      <c r="Y8" s="68">
        <f>IF(females!N28&gt;0,females!N28,"")</f>
      </c>
      <c r="Z8" s="68">
        <f>IF(females!N29&gt;0,females!N29,"")</f>
      </c>
      <c r="AA8" s="68">
        <f>IF(females!N30&gt;0,females!N30,"")</f>
      </c>
      <c r="AB8" s="68">
        <f>IF(females!N31&gt;0,females!N31,"")</f>
      </c>
      <c r="AC8" s="68">
        <f>IF(females!N33&gt;0,females!N33,"")</f>
      </c>
      <c r="AD8" s="68">
        <f>IF(females!N34&gt;0,females!N34,"")</f>
      </c>
      <c r="AE8" s="68">
        <f>IF(females!N35&gt;0,females!N35,"")</f>
      </c>
      <c r="AF8" s="68">
        <f>IF(females!N36&gt;0,females!N36,"")</f>
      </c>
      <c r="AG8" s="68">
        <f>IF(females!N37&gt;0,females!N37,"")</f>
      </c>
    </row>
    <row r="9" spans="1:33" ht="12.75">
      <c r="A9" s="64" t="str">
        <f t="shared" si="0"/>
        <v>Milnesium tardigradum</v>
      </c>
      <c r="B9" s="90" t="str">
        <f t="shared" si="0"/>
        <v>Poland.1</v>
      </c>
      <c r="C9" s="66">
        <f>females!P1</f>
        <v>8</v>
      </c>
      <c r="D9" s="67">
        <f>IF(females!P3&gt;0,females!P3,"")</f>
        <v>426</v>
      </c>
      <c r="E9" s="68">
        <f>IF(females!P4&gt;0,females!P4,"")</f>
      </c>
      <c r="F9" s="68">
        <f>IF(females!P5&gt;0,females!P5,"")</f>
      </c>
      <c r="G9" s="68">
        <f>IF(females!P7&gt;0,females!P7,"")</f>
        <v>34.7</v>
      </c>
      <c r="H9" s="68">
        <f>IF(females!P8&gt;0,females!P8,"")</f>
        <v>23.3</v>
      </c>
      <c r="I9" s="68">
        <f>IF(females!P9&gt;0,females!P9,"")</f>
        <v>12.3</v>
      </c>
      <c r="J9" s="68">
        <f>IF(females!P10&gt;0,females!P10,"")</f>
        <v>12.2</v>
      </c>
      <c r="K9" s="68">
        <f>IF(females!P11&gt;0,females!P11,"")</f>
        <v>11.8</v>
      </c>
      <c r="L9" s="70">
        <f>IF(females!P12&gt;0,females!P12,"")</f>
        <v>0.35158501440922185</v>
      </c>
      <c r="M9" s="70">
        <f>IF(females!P13&gt;0,females!P13,"")</f>
        <v>0.959349593495935</v>
      </c>
      <c r="N9" s="68">
        <f>IF(females!P15&gt;0,females!P15,"")</f>
        <v>13.7</v>
      </c>
      <c r="O9" s="68">
        <f>IF(females!P16&gt;0,females!P16,"")</f>
        <v>12.4</v>
      </c>
      <c r="P9" s="68">
        <f>IF(females!P17&gt;0,females!P17,"")</f>
        <v>13.7</v>
      </c>
      <c r="Q9" s="68">
        <f>IF(females!P18&gt;0,females!P18,"")</f>
        <v>12.4</v>
      </c>
      <c r="R9" s="68">
        <f>IF(females!P19&gt;0,females!P19,"")</f>
      </c>
      <c r="S9" s="68">
        <f>IF(females!P21&gt;0,females!P21,"")</f>
        <v>14.7</v>
      </c>
      <c r="T9" s="68">
        <f>IF(females!P22&gt;0,females!P22,"")</f>
        <v>12.5</v>
      </c>
      <c r="U9" s="68">
        <f>IF(females!P23&gt;0,females!P23,"")</f>
        <v>14.5</v>
      </c>
      <c r="V9" s="68">
        <f>IF(females!P24&gt;0,females!P24,"")</f>
        <v>12.9</v>
      </c>
      <c r="W9" s="68">
        <f>IF(females!P25&gt;0,females!P25,"")</f>
      </c>
      <c r="X9" s="68">
        <f>IF(females!P27&gt;0,females!P27,"")</f>
        <v>15.7</v>
      </c>
      <c r="Y9" s="68">
        <f>IF(females!P28&gt;0,females!P28,"")</f>
      </c>
      <c r="Z9" s="68">
        <f>IF(females!P29&gt;0,females!P29,"")</f>
        <v>16.5</v>
      </c>
      <c r="AA9" s="68">
        <f>IF(females!P30&gt;0,females!P30,"")</f>
      </c>
      <c r="AB9" s="68">
        <f>IF(females!P31&gt;0,females!P31,"")</f>
      </c>
      <c r="AC9" s="68">
        <f>IF(females!P33&gt;0,females!P33,"")</f>
        <v>19.1</v>
      </c>
      <c r="AD9" s="68">
        <f>IF(females!P34&gt;0,females!P34,"")</f>
        <v>13.2</v>
      </c>
      <c r="AE9" s="68">
        <f>IF(females!P35&gt;0,females!P35,"")</f>
        <v>4.5</v>
      </c>
      <c r="AF9" s="68">
        <f>IF(females!P36&gt;0,females!P36,"")</f>
        <v>19.3</v>
      </c>
      <c r="AG9" s="68">
        <f>IF(females!P37&gt;0,females!P37,"")</f>
        <v>13.8</v>
      </c>
    </row>
    <row r="10" spans="1:33" ht="12.75">
      <c r="A10" s="64" t="str">
        <f t="shared" si="0"/>
        <v>Milnesium tardigradum</v>
      </c>
      <c r="B10" s="90" t="str">
        <f t="shared" si="0"/>
        <v>Poland.1</v>
      </c>
      <c r="C10" s="66">
        <f>females!R1</f>
        <v>9</v>
      </c>
      <c r="D10" s="67">
        <f>IF(females!R3&gt;0,females!R3,"")</f>
        <v>471</v>
      </c>
      <c r="E10" s="68">
        <f>IF(females!R4&gt;0,females!R4,"")</f>
        <v>7.4</v>
      </c>
      <c r="F10" s="68">
        <f>IF(females!R5&gt;0,females!R5,"")</f>
      </c>
      <c r="G10" s="68">
        <f>IF(females!R7&gt;0,females!R7,"")</f>
        <v>33.1</v>
      </c>
      <c r="H10" s="68">
        <f>IF(females!R8&gt;0,females!R8,"")</f>
        <v>21.3</v>
      </c>
      <c r="I10" s="68">
        <f>IF(females!R9&gt;0,females!R9,"")</f>
        <v>12.7</v>
      </c>
      <c r="J10" s="68">
        <f>IF(females!R10&gt;0,females!R10,"")</f>
        <v>12.9</v>
      </c>
      <c r="K10" s="68">
        <f>IF(females!R11&gt;0,females!R11,"")</f>
        <v>12.7</v>
      </c>
      <c r="L10" s="70">
        <f>IF(females!R12&gt;0,females!R12,"")</f>
        <v>0.38972809667673713</v>
      </c>
      <c r="M10" s="70">
        <f>IF(females!R13&gt;0,females!R13,"")</f>
        <v>1</v>
      </c>
      <c r="N10" s="68">
        <f>IF(females!R15&gt;0,females!R15,"")</f>
      </c>
      <c r="O10" s="68">
        <f>IF(females!R16&gt;0,females!R16,"")</f>
        <v>12.3</v>
      </c>
      <c r="P10" s="68">
        <f>IF(females!R17&gt;0,females!R17,"")</f>
      </c>
      <c r="Q10" s="68">
        <f>IF(females!R18&gt;0,females!R18,"")</f>
        <v>11.5</v>
      </c>
      <c r="R10" s="68">
        <f>IF(females!R19&gt;0,females!R19,"")</f>
        <v>4.2</v>
      </c>
      <c r="S10" s="68">
        <f>IF(females!R21&gt;0,females!R21,"")</f>
        <v>15.9</v>
      </c>
      <c r="T10" s="68">
        <f>IF(females!R22&gt;0,females!R22,"")</f>
        <v>11.4</v>
      </c>
      <c r="U10" s="68">
        <f>IF(females!R23&gt;0,females!R23,"")</f>
        <v>13.4</v>
      </c>
      <c r="V10" s="68">
        <f>IF(females!R24&gt;0,females!R24,"")</f>
        <v>11.2</v>
      </c>
      <c r="W10" s="68">
        <f>IF(females!R25&gt;0,females!R25,"")</f>
        <v>3.8</v>
      </c>
      <c r="X10" s="68">
        <f>IF(females!R27&gt;0,females!R27,"")</f>
        <v>15.5</v>
      </c>
      <c r="Y10" s="68">
        <f>IF(females!R28&gt;0,females!R28,"")</f>
        <v>12.1</v>
      </c>
      <c r="Z10" s="68">
        <f>IF(females!R29&gt;0,females!R29,"")</f>
        <v>14.2</v>
      </c>
      <c r="AA10" s="68">
        <f>IF(females!R30&gt;0,females!R30,"")</f>
        <v>11.2</v>
      </c>
      <c r="AB10" s="68">
        <f>IF(females!R31&gt;0,females!R31,"")</f>
        <v>4.1</v>
      </c>
      <c r="AC10" s="68">
        <f>IF(females!R33&gt;0,females!R33,"")</f>
        <v>18.6</v>
      </c>
      <c r="AD10" s="68">
        <f>IF(females!R34&gt;0,females!R34,"")</f>
        <v>13.3</v>
      </c>
      <c r="AE10" s="68">
        <f>IF(females!R35&gt;0,females!R35,"")</f>
        <v>4</v>
      </c>
      <c r="AF10" s="68">
        <f>IF(females!R36&gt;0,females!R36,"")</f>
        <v>20.6</v>
      </c>
      <c r="AG10" s="68">
        <f>IF(females!R37&gt;0,females!R37,"")</f>
        <v>13.6</v>
      </c>
    </row>
    <row r="11" spans="1:33" ht="12.75">
      <c r="A11" s="64" t="str">
        <f t="shared" si="0"/>
        <v>Milnesium tardigradum</v>
      </c>
      <c r="B11" s="90" t="str">
        <f t="shared" si="0"/>
        <v>Poland.1</v>
      </c>
      <c r="C11" s="66">
        <f>females!T1</f>
        <v>10</v>
      </c>
      <c r="D11" s="67">
        <f>IF(females!T3&gt;0,females!T3,"")</f>
        <v>523</v>
      </c>
      <c r="E11" s="68">
        <f>IF(females!T4&gt;0,females!T4,"")</f>
        <v>7.6</v>
      </c>
      <c r="F11" s="68">
        <f>IF(females!T5&gt;0,females!T5,"")</f>
        <v>6.9</v>
      </c>
      <c r="G11" s="68">
        <f>IF(females!T7&gt;0,females!T7,"")</f>
        <v>37.6</v>
      </c>
      <c r="H11" s="68">
        <f>IF(females!T8&gt;0,females!T8,"")</f>
        <v>25.2</v>
      </c>
      <c r="I11" s="68">
        <f>IF(females!T9&gt;0,females!T9,"")</f>
        <v>15.5</v>
      </c>
      <c r="J11" s="68">
        <f>IF(females!T10&gt;0,females!T10,"")</f>
        <v>15</v>
      </c>
      <c r="K11" s="68">
        <f>IF(females!T11&gt;0,females!T11,"")</f>
        <v>15</v>
      </c>
      <c r="L11" s="70">
        <f>IF(females!T12&gt;0,females!T12,"")</f>
        <v>0.39893617021276595</v>
      </c>
      <c r="M11" s="70">
        <f>IF(females!T13&gt;0,females!T13,"")</f>
        <v>0.967741935483871</v>
      </c>
      <c r="N11" s="68">
        <f>IF(females!T15&gt;0,females!T15,"")</f>
        <v>16.4</v>
      </c>
      <c r="O11" s="68">
        <f>IF(females!T16&gt;0,females!T16,"")</f>
        <v>12.3</v>
      </c>
      <c r="P11" s="68">
        <f>IF(females!T17&gt;0,females!T17,"")</f>
        <v>15.9</v>
      </c>
      <c r="Q11" s="68">
        <f>IF(females!T18&gt;0,females!T18,"")</f>
        <v>12.5</v>
      </c>
      <c r="R11" s="68">
        <f>IF(females!T19&gt;0,females!T19,"")</f>
        <v>3.9</v>
      </c>
      <c r="S11" s="68">
        <f>IF(females!T21&gt;0,females!T21,"")</f>
        <v>18.6</v>
      </c>
      <c r="T11" s="68">
        <f>IF(females!T22&gt;0,females!T22,"")</f>
        <v>13.1</v>
      </c>
      <c r="U11" s="68">
        <f>IF(females!T23&gt;0,females!T23,"")</f>
        <v>18</v>
      </c>
      <c r="V11" s="68">
        <f>IF(females!T24&gt;0,females!T24,"")</f>
        <v>12</v>
      </c>
      <c r="W11" s="68">
        <f>IF(females!T25&gt;0,females!T25,"")</f>
        <v>4.3</v>
      </c>
      <c r="X11" s="68">
        <f>IF(females!T27&gt;0,females!T27,"")</f>
        <v>17.7</v>
      </c>
      <c r="Y11" s="68">
        <f>IF(females!T28&gt;0,females!T28,"")</f>
        <v>13.3</v>
      </c>
      <c r="Z11" s="68">
        <f>IF(females!T29&gt;0,females!T29,"")</f>
        <v>17.5</v>
      </c>
      <c r="AA11" s="68">
        <f>IF(females!T30&gt;0,females!T30,"")</f>
        <v>13</v>
      </c>
      <c r="AB11" s="68">
        <f>IF(females!T31&gt;0,females!T31,"")</f>
        <v>3.6</v>
      </c>
      <c r="AC11" s="68">
        <f>IF(females!T33&gt;0,females!T33,"")</f>
        <v>21</v>
      </c>
      <c r="AD11" s="68">
        <f>IF(females!T34&gt;0,females!T34,"")</f>
        <v>13.5</v>
      </c>
      <c r="AE11" s="68">
        <f>IF(females!T35&gt;0,females!T35,"")</f>
        <v>3.8</v>
      </c>
      <c r="AF11" s="68">
        <f>IF(females!T36&gt;0,females!T36,"")</f>
        <v>22</v>
      </c>
      <c r="AG11" s="68">
        <f>IF(females!T37&gt;0,females!T37,"")</f>
        <v>13.8</v>
      </c>
    </row>
    <row r="12" spans="1:33" ht="12.75">
      <c r="A12" s="64" t="str">
        <f t="shared" si="0"/>
        <v>Milnesium tardigradum</v>
      </c>
      <c r="B12" s="90" t="str">
        <f t="shared" si="0"/>
        <v>Poland.1</v>
      </c>
      <c r="C12" s="66">
        <f>females!V1</f>
        <v>11</v>
      </c>
      <c r="D12" s="67">
        <f>IF(females!V3&gt;0,females!V3,"")</f>
        <v>533.8</v>
      </c>
      <c r="E12" s="68">
        <f>IF(females!V4&gt;0,females!V4,"")</f>
        <v>7.4</v>
      </c>
      <c r="F12" s="68">
        <f>IF(females!V5&gt;0,females!V5,"")</f>
        <v>5.4</v>
      </c>
      <c r="G12" s="68">
        <f>IF(females!V7&gt;0,females!V7,"")</f>
        <v>37.7</v>
      </c>
      <c r="H12" s="68">
        <f>IF(females!V8&gt;0,females!V8,"")</f>
        <v>25.5</v>
      </c>
      <c r="I12" s="68">
        <f>IF(females!V9&gt;0,females!V9,"")</f>
        <v>15.3</v>
      </c>
      <c r="J12" s="68">
        <f>IF(females!V10&gt;0,females!V10,"")</f>
        <v>14.9</v>
      </c>
      <c r="K12" s="68">
        <f>IF(females!V11&gt;0,females!V11,"")</f>
        <v>14.5</v>
      </c>
      <c r="L12" s="70">
        <f>IF(females!V12&gt;0,females!V12,"")</f>
        <v>0.3952254641909814</v>
      </c>
      <c r="M12" s="70">
        <f>IF(females!V13&gt;0,females!V13,"")</f>
        <v>0.9477124183006536</v>
      </c>
      <c r="N12" s="68">
        <f>IF(females!V15&gt;0,females!V15,"")</f>
        <v>16.7</v>
      </c>
      <c r="O12" s="68">
        <f>IF(females!V16&gt;0,females!V16,"")</f>
        <v>11.9</v>
      </c>
      <c r="P12" s="68">
        <f>IF(females!V17&gt;0,females!V17,"")</f>
        <v>15.9</v>
      </c>
      <c r="Q12" s="68">
        <f>IF(females!V18&gt;0,females!V18,"")</f>
        <v>12.6</v>
      </c>
      <c r="R12" s="68">
        <f>IF(females!V19&gt;0,females!V19,"")</f>
        <v>3.6</v>
      </c>
      <c r="S12" s="68">
        <f>IF(females!V21&gt;0,females!V21,"")</f>
        <v>18.2</v>
      </c>
      <c r="T12" s="68">
        <f>IF(females!V22&gt;0,females!V22,"")</f>
        <v>12.3</v>
      </c>
      <c r="U12" s="68">
        <f>IF(females!V23&gt;0,females!V23,"")</f>
        <v>18.3</v>
      </c>
      <c r="V12" s="68">
        <f>IF(females!V24&gt;0,females!V24,"")</f>
        <v>12</v>
      </c>
      <c r="W12" s="68">
        <f>IF(females!V25&gt;0,females!V25,"")</f>
        <v>5</v>
      </c>
      <c r="X12" s="68">
        <f>IF(females!V27&gt;0,females!V27,"")</f>
        <v>20</v>
      </c>
      <c r="Y12" s="68">
        <f>IF(females!V28&gt;0,females!V28,"")</f>
        <v>13</v>
      </c>
      <c r="Z12" s="68">
        <f>IF(females!V29&gt;0,females!V29,"")</f>
        <v>16.5</v>
      </c>
      <c r="AA12" s="68">
        <f>IF(females!V30&gt;0,females!V30,"")</f>
        <v>12.8</v>
      </c>
      <c r="AB12" s="68">
        <f>IF(females!V31&gt;0,females!V31,"")</f>
        <v>5.6</v>
      </c>
      <c r="AC12" s="68">
        <f>IF(females!V33&gt;0,females!V33,"")</f>
        <v>20.5</v>
      </c>
      <c r="AD12" s="68">
        <f>IF(females!V34&gt;0,females!V34,"")</f>
      </c>
      <c r="AE12" s="68">
        <f>IF(females!V35&gt;0,females!V35,"")</f>
      </c>
      <c r="AF12" s="68">
        <f>IF(females!V36&gt;0,females!V36,"")</f>
        <v>21.1</v>
      </c>
      <c r="AG12" s="68">
        <f>IF(females!V37&gt;0,females!V37,"")</f>
      </c>
    </row>
    <row r="13" spans="1:33" ht="12.75">
      <c r="A13" s="64" t="str">
        <f t="shared" si="0"/>
        <v>Milnesium tardigradum</v>
      </c>
      <c r="B13" s="90" t="str">
        <f t="shared" si="0"/>
        <v>Poland.1</v>
      </c>
      <c r="C13" s="66">
        <f>females!X1</f>
        <v>12</v>
      </c>
      <c r="D13" s="67">
        <f>IF(females!X3&gt;0,females!X3,"")</f>
        <v>518.3</v>
      </c>
      <c r="E13" s="68">
        <f>IF(females!X4&gt;0,females!X4,"")</f>
        <v>6.5</v>
      </c>
      <c r="F13" s="68">
        <f>IF(females!X5&gt;0,females!X5,"")</f>
        <v>5.6</v>
      </c>
      <c r="G13" s="68">
        <f>IF(females!X7&gt;0,females!X7,"")</f>
        <v>35.5</v>
      </c>
      <c r="H13" s="68">
        <f>IF(females!X8&gt;0,females!X8,"")</f>
        <v>23.6</v>
      </c>
      <c r="I13" s="68">
        <f>IF(females!X9&gt;0,females!X9,"")</f>
        <v>15.4</v>
      </c>
      <c r="J13" s="68">
        <f>IF(females!X10&gt;0,females!X10,"")</f>
        <v>13.1</v>
      </c>
      <c r="K13" s="68">
        <f>IF(females!X11&gt;0,females!X11,"")</f>
        <v>14.6</v>
      </c>
      <c r="L13" s="70">
        <f>IF(females!X12&gt;0,females!X12,"")</f>
        <v>0.36901408450704226</v>
      </c>
      <c r="M13" s="70">
        <f>IF(females!X13&gt;0,females!X13,"")</f>
        <v>0.948051948051948</v>
      </c>
      <c r="N13" s="68">
        <f>IF(females!X15&gt;0,females!X15,"")</f>
        <v>14.3</v>
      </c>
      <c r="O13" s="68">
        <f>IF(females!X16&gt;0,females!X16,"")</f>
        <v>11.8</v>
      </c>
      <c r="P13" s="68">
        <f>IF(females!X17&gt;0,females!X17,"")</f>
        <v>12.9</v>
      </c>
      <c r="Q13" s="68">
        <f>IF(females!X18&gt;0,females!X18,"")</f>
        <v>9.6</v>
      </c>
      <c r="R13" s="68">
        <f>IF(females!X19&gt;0,females!X19,"")</f>
        <v>3.4</v>
      </c>
      <c r="S13" s="68">
        <f>IF(females!X21&gt;0,females!X21,"")</f>
        <v>15.9</v>
      </c>
      <c r="T13" s="68">
        <f>IF(females!X22&gt;0,females!X22,"")</f>
      </c>
      <c r="U13" s="68">
        <f>IF(females!X23&gt;0,females!X23,"")</f>
        <v>13.4</v>
      </c>
      <c r="V13" s="68">
        <f>IF(females!X24&gt;0,females!X24,"")</f>
        <v>10.6</v>
      </c>
      <c r="W13" s="68">
        <f>IF(females!X25&gt;0,females!X25,"")</f>
        <v>4.1</v>
      </c>
      <c r="X13" s="68">
        <f>IF(females!X27&gt;0,females!X27,"")</f>
        <v>17</v>
      </c>
      <c r="Y13" s="68">
        <f>IF(females!X28&gt;0,females!X28,"")</f>
        <v>13.2</v>
      </c>
      <c r="Z13" s="68">
        <f>IF(females!X29&gt;0,females!X29,"")</f>
      </c>
      <c r="AA13" s="68">
        <f>IF(females!X30&gt;0,females!X30,"")</f>
        <v>12</v>
      </c>
      <c r="AB13" s="68">
        <f>IF(females!X31&gt;0,females!X31,"")</f>
        <v>4.3</v>
      </c>
      <c r="AC13" s="68">
        <f>IF(females!X33&gt;0,females!X33,"")</f>
        <v>20.6</v>
      </c>
      <c r="AD13" s="68">
        <f>IF(females!X34&gt;0,females!X34,"")</f>
        <v>12.2</v>
      </c>
      <c r="AE13" s="68">
        <f>IF(females!X35&gt;0,females!X35,"")</f>
        <v>4.5</v>
      </c>
      <c r="AF13" s="68">
        <f>IF(females!X36&gt;0,females!X36,"")</f>
        <v>20.4</v>
      </c>
      <c r="AG13" s="68">
        <f>IF(females!X37&gt;0,females!X37,"")</f>
        <v>12.6</v>
      </c>
    </row>
    <row r="14" spans="1:33" ht="12.75">
      <c r="A14" s="64" t="str">
        <f t="shared" si="0"/>
        <v>Milnesium tardigradum</v>
      </c>
      <c r="B14" s="90" t="str">
        <f t="shared" si="0"/>
        <v>Poland.1</v>
      </c>
      <c r="C14" s="66">
        <f>females!Z1</f>
        <v>13</v>
      </c>
      <c r="D14" s="67">
        <f>IF(females!Z3&gt;0,females!Z3,"")</f>
        <v>520</v>
      </c>
      <c r="E14" s="68">
        <f>IF(females!Z4&gt;0,females!Z4,"")</f>
      </c>
      <c r="F14" s="68">
        <f>IF(females!Z5&gt;0,females!Z5,"")</f>
        <v>5.5</v>
      </c>
      <c r="G14" s="68">
        <f>IF(females!Z7&gt;0,females!Z7,"")</f>
        <v>36.1</v>
      </c>
      <c r="H14" s="68">
        <f>IF(females!Z8&gt;0,females!Z8,"")</f>
        <v>23.9</v>
      </c>
      <c r="I14" s="68">
        <f>IF(females!Z9&gt;0,females!Z9,"")</f>
        <v>15</v>
      </c>
      <c r="J14" s="68">
        <f>IF(females!Z10&gt;0,females!Z10,"")</f>
        <v>14.5</v>
      </c>
      <c r="K14" s="68">
        <f>IF(females!Z11&gt;0,females!Z11,"")</f>
        <v>15.9</v>
      </c>
      <c r="L14" s="70">
        <f>IF(females!Z12&gt;0,females!Z12,"")</f>
        <v>0.40166204986149584</v>
      </c>
      <c r="M14" s="70">
        <f>IF(females!Z13&gt;0,females!Z13,"")</f>
        <v>1.06</v>
      </c>
      <c r="N14" s="68">
        <f>IF(females!Z15&gt;0,females!Z15,"")</f>
        <v>15</v>
      </c>
      <c r="O14" s="68">
        <f>IF(females!Z16&gt;0,females!Z16,"")</f>
        <v>12.5</v>
      </c>
      <c r="P14" s="68">
        <f>IF(females!Z17&gt;0,females!Z17,"")</f>
        <v>15.3</v>
      </c>
      <c r="Q14" s="68">
        <f>IF(females!Z18&gt;0,females!Z18,"")</f>
        <v>11.6</v>
      </c>
      <c r="R14" s="68">
        <f>IF(females!Z19&gt;0,females!Z19,"")</f>
        <v>3.8</v>
      </c>
      <c r="S14" s="68">
        <f>IF(females!Z21&gt;0,females!Z21,"")</f>
        <v>18.2</v>
      </c>
      <c r="T14" s="68">
        <f>IF(females!Z22&gt;0,females!Z22,"")</f>
        <v>13</v>
      </c>
      <c r="U14" s="68">
        <f>IF(females!Z23&gt;0,females!Z23,"")</f>
      </c>
      <c r="V14" s="68">
        <f>IF(females!Z24&gt;0,females!Z24,"")</f>
      </c>
      <c r="W14" s="68">
        <f>IF(females!Z25&gt;0,females!Z25,"")</f>
      </c>
      <c r="X14" s="68">
        <f>IF(females!Z27&gt;0,females!Z27,"")</f>
      </c>
      <c r="Y14" s="68">
        <f>IF(females!Z28&gt;0,females!Z28,"")</f>
      </c>
      <c r="Z14" s="68">
        <f>IF(females!Z29&gt;0,females!Z29,"")</f>
      </c>
      <c r="AA14" s="68">
        <f>IF(females!Z30&gt;0,females!Z30,"")</f>
      </c>
      <c r="AB14" s="68">
        <f>IF(females!Z31&gt;0,females!Z31,"")</f>
      </c>
      <c r="AC14" s="68">
        <f>IF(females!Z33&gt;0,females!Z33,"")</f>
        <v>21.8</v>
      </c>
      <c r="AD14" s="68">
        <f>IF(females!Z34&gt;0,females!Z34,"")</f>
        <v>13.9</v>
      </c>
      <c r="AE14" s="68">
        <f>IF(females!Z35&gt;0,females!Z35,"")</f>
        <v>5</v>
      </c>
      <c r="AF14" s="68">
        <f>IF(females!Z36&gt;0,females!Z36,"")</f>
        <v>21</v>
      </c>
      <c r="AG14" s="68">
        <f>IF(females!Z37&gt;0,females!Z37,"")</f>
        <v>14.3</v>
      </c>
    </row>
    <row r="15" spans="1:33" ht="12.75">
      <c r="A15" s="64" t="str">
        <f t="shared" si="0"/>
        <v>Milnesium tardigradum</v>
      </c>
      <c r="B15" s="90" t="str">
        <f t="shared" si="0"/>
        <v>Poland.1</v>
      </c>
      <c r="C15" s="66">
        <f>females!AB1</f>
        <v>14</v>
      </c>
      <c r="D15" s="67">
        <f>IF(females!AB3&gt;0,females!AB3,"")</f>
        <v>500</v>
      </c>
      <c r="E15" s="68">
        <f>IF(females!AB4&gt;0,females!AB4,"")</f>
        <v>8</v>
      </c>
      <c r="F15" s="68">
        <f>IF(females!AB5&gt;0,females!AB5,"")</f>
        <v>4.7</v>
      </c>
      <c r="G15" s="68">
        <f>IF(females!AB7&gt;0,females!AB7,"")</f>
        <v>38.8</v>
      </c>
      <c r="H15" s="68">
        <f>IF(females!AB8&gt;0,females!AB8,"")</f>
        <v>26</v>
      </c>
      <c r="I15" s="68">
        <f>IF(females!AB9&gt;0,females!AB9,"")</f>
        <v>16</v>
      </c>
      <c r="J15" s="68">
        <f>IF(females!AB10&gt;0,females!AB10,"")</f>
        <v>16.3</v>
      </c>
      <c r="K15" s="68">
        <f>IF(females!AB11&gt;0,females!AB11,"")</f>
        <v>16.5</v>
      </c>
      <c r="L15" s="70">
        <f>IF(females!AB12&gt;0,females!AB12,"")</f>
        <v>0.4201030927835052</v>
      </c>
      <c r="M15" s="70">
        <f>IF(females!AB13&gt;0,females!AB13,"")</f>
        <v>1.03125</v>
      </c>
      <c r="N15" s="68">
        <f>IF(females!AB15&gt;0,females!AB15,"")</f>
        <v>16</v>
      </c>
      <c r="O15" s="68">
        <f>IF(females!AB16&gt;0,females!AB16,"")</f>
        <v>13</v>
      </c>
      <c r="P15" s="68">
        <f>IF(females!AB17&gt;0,females!AB17,"")</f>
        <v>15.5</v>
      </c>
      <c r="Q15" s="68">
        <f>IF(females!AB18&gt;0,females!AB18,"")</f>
        <v>12.1</v>
      </c>
      <c r="R15" s="68">
        <f>IF(females!AB19&gt;0,females!AB19,"")</f>
        <v>3.5</v>
      </c>
      <c r="S15" s="68">
        <f>IF(females!AB21&gt;0,females!AB21,"")</f>
        <v>17.2</v>
      </c>
      <c r="T15" s="68">
        <f>IF(females!AB22&gt;0,females!AB22,"")</f>
        <v>12.2</v>
      </c>
      <c r="U15" s="68">
        <f>IF(females!AB23&gt;0,females!AB23,"")</f>
        <v>16</v>
      </c>
      <c r="V15" s="68">
        <f>IF(females!AB24&gt;0,females!AB24,"")</f>
      </c>
      <c r="W15" s="68">
        <f>IF(females!AB25&gt;0,females!AB25,"")</f>
      </c>
      <c r="X15" s="68">
        <f>IF(females!AB27&gt;0,females!AB27,"")</f>
      </c>
      <c r="Y15" s="68">
        <f>IF(females!AB28&gt;0,females!AB28,"")</f>
      </c>
      <c r="Z15" s="68">
        <f>IF(females!AB29&gt;0,females!AB29,"")</f>
      </c>
      <c r="AA15" s="68">
        <f>IF(females!AB30&gt;0,females!AB30,"")</f>
      </c>
      <c r="AB15" s="68">
        <f>IF(females!AB31&gt;0,females!AB31,"")</f>
      </c>
      <c r="AC15" s="68">
        <f>IF(females!AB33&gt;0,females!AB33,"")</f>
        <v>19.8</v>
      </c>
      <c r="AD15" s="68">
        <f>IF(females!AB34&gt;0,females!AB34,"")</f>
        <v>14.1</v>
      </c>
      <c r="AE15" s="68">
        <f>IF(females!AB35&gt;0,females!AB35,"")</f>
        <v>4.5</v>
      </c>
      <c r="AF15" s="68">
        <f>IF(females!AB36&gt;0,females!AB36,"")</f>
        <v>20.6</v>
      </c>
      <c r="AG15" s="68">
        <f>IF(females!AB37&gt;0,females!AB37,"")</f>
        <v>15</v>
      </c>
    </row>
    <row r="16" spans="1:33" ht="12.75">
      <c r="A16" s="64" t="str">
        <f t="shared" si="0"/>
        <v>Milnesium tardigradum</v>
      </c>
      <c r="B16" s="90" t="str">
        <f t="shared" si="0"/>
        <v>Poland.1</v>
      </c>
      <c r="C16" s="66">
        <f>females!AD1</f>
        <v>15</v>
      </c>
      <c r="D16" s="67">
        <f>IF(females!AD3&gt;0,females!AD3,"")</f>
        <v>541</v>
      </c>
      <c r="E16" s="68">
        <f>IF(females!AD4&gt;0,females!AD4,"")</f>
        <v>7.8</v>
      </c>
      <c r="F16" s="68">
        <f>IF(females!AD5&gt;0,females!AD5,"")</f>
      </c>
      <c r="G16" s="68">
        <f>IF(females!AD7&gt;0,females!AD7,"")</f>
        <v>39.4</v>
      </c>
      <c r="H16" s="68">
        <f>IF(females!AD8&gt;0,females!AD8,"")</f>
        <v>24.9</v>
      </c>
      <c r="I16" s="68">
        <f>IF(females!AD9&gt;0,females!AD9,"")</f>
        <v>15.3</v>
      </c>
      <c r="J16" s="68">
        <f>IF(females!AD10&gt;0,females!AD10,"")</f>
        <v>15.7</v>
      </c>
      <c r="K16" s="68">
        <f>IF(females!AD11&gt;0,females!AD11,"")</f>
        <v>15.1</v>
      </c>
      <c r="L16" s="70">
        <f>IF(females!AD12&gt;0,females!AD12,"")</f>
        <v>0.39847715736040606</v>
      </c>
      <c r="M16" s="70">
        <f>IF(females!AD13&gt;0,females!AD13,"")</f>
        <v>0.9869281045751633</v>
      </c>
      <c r="N16" s="68">
        <f>IF(females!AD15&gt;0,females!AD15,"")</f>
        <v>16.4</v>
      </c>
      <c r="O16" s="68">
        <f>IF(females!AD16&gt;0,females!AD16,"")</f>
      </c>
      <c r="P16" s="68">
        <f>IF(females!AD17&gt;0,females!AD17,"")</f>
        <v>15.5</v>
      </c>
      <c r="Q16" s="68">
        <f>IF(females!AD18&gt;0,females!AD18,"")</f>
      </c>
      <c r="R16" s="68">
        <f>IF(females!AD19&gt;0,females!AD19,"")</f>
      </c>
      <c r="S16" s="68">
        <f>IF(females!AD21&gt;0,females!AD21,"")</f>
        <v>17.1</v>
      </c>
      <c r="T16" s="68">
        <f>IF(females!AD22&gt;0,females!AD22,"")</f>
      </c>
      <c r="U16" s="68">
        <f>IF(females!AD23&gt;0,females!AD23,"")</f>
        <v>17</v>
      </c>
      <c r="V16" s="68">
        <f>IF(females!AD24&gt;0,females!AD24,"")</f>
      </c>
      <c r="W16" s="68">
        <f>IF(females!AD25&gt;0,females!AD25,"")</f>
      </c>
      <c r="X16" s="68">
        <f>IF(females!AD27&gt;0,females!AD27,"")</f>
        <v>18.1</v>
      </c>
      <c r="Y16" s="68">
        <f>IF(females!AD28&gt;0,females!AD28,"")</f>
        <v>13</v>
      </c>
      <c r="Z16" s="68">
        <f>IF(females!AD29&gt;0,females!AD29,"")</f>
        <v>17.1</v>
      </c>
      <c r="AA16" s="68">
        <f>IF(females!AD30&gt;0,females!AD30,"")</f>
        <v>12.6</v>
      </c>
      <c r="AB16" s="68">
        <f>IF(females!AD31&gt;0,females!AD31,"")</f>
        <v>4.8</v>
      </c>
      <c r="AC16" s="68">
        <f>IF(females!AD33&gt;0,females!AD33,"")</f>
        <v>21.1</v>
      </c>
      <c r="AD16" s="68">
        <f>IF(females!AD34&gt;0,females!AD34,"")</f>
        <v>14.4</v>
      </c>
      <c r="AE16" s="68">
        <f>IF(females!AD35&gt;0,females!AD35,"")</f>
        <v>4.5</v>
      </c>
      <c r="AF16" s="68">
        <f>IF(females!AD36&gt;0,females!AD36,"")</f>
        <v>23.1</v>
      </c>
      <c r="AG16" s="68">
        <f>IF(females!AD37&gt;0,females!AD37,"")</f>
        <v>15.7</v>
      </c>
    </row>
  </sheetData>
  <sheetProtection/>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FF7C80"/>
  </sheetPr>
  <dimension ref="A1:AD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2.75"/>
  <cols>
    <col min="1" max="1" width="20.375" style="55" bestFit="1" customWidth="1"/>
    <col min="2" max="2" width="9.75390625" style="91" bestFit="1" customWidth="1"/>
    <col min="3" max="3" width="9.125" style="54" customWidth="1"/>
    <col min="4" max="30" width="9.125" style="53" customWidth="1"/>
    <col min="31" max="31" width="2.875" style="53" customWidth="1"/>
    <col min="32" max="16384" width="9.125" style="53" customWidth="1"/>
  </cols>
  <sheetData>
    <row r="1" spans="1:30" ht="63.75">
      <c r="A1" s="64" t="s">
        <v>54</v>
      </c>
      <c r="B1" s="89" t="s">
        <v>55</v>
      </c>
      <c r="C1" s="65" t="s">
        <v>42</v>
      </c>
      <c r="D1" s="87" t="s">
        <v>10</v>
      </c>
      <c r="E1" s="87" t="s">
        <v>11</v>
      </c>
      <c r="F1" s="87" t="s">
        <v>12</v>
      </c>
      <c r="G1" s="88" t="s">
        <v>36</v>
      </c>
      <c r="H1" s="88" t="s">
        <v>37</v>
      </c>
      <c r="I1" s="88" t="s">
        <v>38</v>
      </c>
      <c r="J1" s="88" t="s">
        <v>39</v>
      </c>
      <c r="K1" s="88" t="s">
        <v>57</v>
      </c>
      <c r="L1" s="88" t="s">
        <v>58</v>
      </c>
      <c r="M1" s="88" t="s">
        <v>59</v>
      </c>
      <c r="N1" s="88" t="s">
        <v>60</v>
      </c>
      <c r="O1" s="88" t="s">
        <v>61</v>
      </c>
      <c r="P1" s="88" t="s">
        <v>62</v>
      </c>
      <c r="Q1" s="88" t="s">
        <v>63</v>
      </c>
      <c r="R1" s="88" t="s">
        <v>64</v>
      </c>
      <c r="S1" s="88" t="s">
        <v>65</v>
      </c>
      <c r="T1" s="88" t="s">
        <v>66</v>
      </c>
      <c r="U1" s="88" t="s">
        <v>67</v>
      </c>
      <c r="V1" s="88" t="s">
        <v>68</v>
      </c>
      <c r="W1" s="88" t="s">
        <v>69</v>
      </c>
      <c r="X1" s="88" t="s">
        <v>70</v>
      </c>
      <c r="Y1" s="88" t="s">
        <v>71</v>
      </c>
      <c r="Z1" s="88" t="s">
        <v>72</v>
      </c>
      <c r="AA1" s="88" t="s">
        <v>73</v>
      </c>
      <c r="AB1" s="88" t="s">
        <v>74</v>
      </c>
      <c r="AC1" s="88" t="s">
        <v>75</v>
      </c>
      <c r="AD1" s="88" t="s">
        <v>76</v>
      </c>
    </row>
    <row r="2" spans="1:30" ht="12.75">
      <c r="A2" s="64" t="str">
        <f>'females_stats (μm)'!A$2</f>
        <v>Milnesium tardigradum</v>
      </c>
      <c r="B2" s="90" t="str">
        <f>'females_stats (μm)'!B$2</f>
        <v>Poland.1</v>
      </c>
      <c r="C2" s="66">
        <f>females!B1</f>
        <v>1</v>
      </c>
      <c r="D2" s="73">
        <f>IF(females!C3&gt;0,females!C3,"")</f>
        <v>1347.5920679886685</v>
      </c>
      <c r="E2" s="74">
        <f>IF(females!C4&gt;0,females!C4,"")</f>
      </c>
      <c r="F2" s="74">
        <f>IF(females!C5&gt;0,females!C5,"")</f>
      </c>
      <c r="G2" s="74">
        <f>IF(females!C8&gt;0,females!C8,"")</f>
        <v>66.85552407932013</v>
      </c>
      <c r="H2" s="74">
        <f>IF(females!C9&gt;0,females!C9,"")</f>
        <v>38.24362606232295</v>
      </c>
      <c r="I2" s="74">
        <f>IF(females!C10&gt;0,females!C10,"")</f>
        <v>34.84419263456091</v>
      </c>
      <c r="J2" s="74">
        <f>IF(females!C11&gt;0,females!C11,"")</f>
        <v>35.977337110481585</v>
      </c>
      <c r="K2" s="74">
        <f>IF(females!C15&gt;0,females!C15,"")</f>
        <v>43.90934844192635</v>
      </c>
      <c r="L2" s="74">
        <f>IF(females!C16&gt;0,females!C16,"")</f>
        <v>33.711048158640224</v>
      </c>
      <c r="M2" s="74">
        <f>IF(females!C17&gt;0,females!C17,"")</f>
        <v>43.34277620396601</v>
      </c>
      <c r="N2" s="74">
        <f>IF(females!C18&gt;0,females!C18,"")</f>
        <v>32.57790368271955</v>
      </c>
      <c r="O2" s="74">
        <f>IF(females!C19&gt;0,females!C19,"")</f>
        <v>9.91501416430595</v>
      </c>
      <c r="P2" s="74">
        <f>IF(females!C21&gt;0,females!C21,"")</f>
        <v>44.47592067988669</v>
      </c>
      <c r="Q2" s="74">
        <f>IF(females!C22&gt;0,females!C22,"")</f>
        <v>35.41076487252125</v>
      </c>
      <c r="R2" s="74">
        <f>IF(females!C23&gt;0,females!C23,"")</f>
        <v>43.90934844192635</v>
      </c>
      <c r="S2" s="74">
        <f>IF(females!C24&gt;0,females!C24,"")</f>
        <v>32.29461756373938</v>
      </c>
      <c r="T2" s="74">
        <f>IF(females!C25&gt;0,females!C25,"")</f>
        <v>11.3314447592068</v>
      </c>
      <c r="U2" s="74">
        <f>IF(females!C27&gt;0,females!C27,"")</f>
      </c>
      <c r="V2" s="74">
        <f>IF(females!C28&gt;0,females!C28,"")</f>
      </c>
      <c r="W2" s="74">
        <f>IF(females!C29&gt;0,females!C29,"")</f>
      </c>
      <c r="X2" s="74">
        <f>IF(females!C30&gt;0,females!C30,"")</f>
      </c>
      <c r="Y2" s="74">
        <f>IF(females!C31&gt;0,females!C31,"")</f>
      </c>
      <c r="Z2" s="74">
        <f>IF(females!C33&gt;0,females!C33,"")</f>
        <v>60.05665722379604</v>
      </c>
      <c r="AA2" s="74">
        <f>IF(females!C34&gt;0,females!C34,"")</f>
        <v>39.94334277620396</v>
      </c>
      <c r="AB2" s="74">
        <f>IF(females!C35&gt;0,females!C35,"")</f>
        <v>11.04815864022663</v>
      </c>
      <c r="AC2" s="74">
        <f>IF(females!C36&gt;0,females!C36,"")</f>
      </c>
      <c r="AD2" s="74">
        <f>IF(females!C37&gt;0,females!C37,"")</f>
        <v>39.94334277620396</v>
      </c>
    </row>
    <row r="3" spans="1:30" ht="12.75">
      <c r="A3" s="64" t="str">
        <f>'females_stats (μm)'!A$2</f>
        <v>Milnesium tardigradum</v>
      </c>
      <c r="B3" s="90" t="str">
        <f>'females_stats (μm)'!B$2</f>
        <v>Poland.1</v>
      </c>
      <c r="C3" s="66">
        <f>females!D1</f>
        <v>2</v>
      </c>
      <c r="D3" s="73">
        <f>IF(females!E3&gt;0,females!E3,"")</f>
        <v>1438.5869565217392</v>
      </c>
      <c r="E3" s="74">
        <f>IF(females!E4&gt;0,females!E4,"")</f>
        <v>20.3804347826087</v>
      </c>
      <c r="F3" s="75">
        <f>IF(females!E5&gt;0,females!E5,"")</f>
      </c>
      <c r="G3" s="74">
        <f>IF(females!E8&gt;0,females!E8,"")</f>
        <v>64.94565217391305</v>
      </c>
      <c r="H3" s="74">
        <f>IF(females!E9&gt;0,females!E9,"")</f>
        <v>39.402173913043484</v>
      </c>
      <c r="I3" s="74">
        <f>IF(females!E10&gt;0,females!E10,"")</f>
        <v>40.7608695652174</v>
      </c>
      <c r="J3" s="74">
        <f>IF(females!E11&gt;0,females!E11,"")</f>
        <v>38.04347826086957</v>
      </c>
      <c r="K3" s="74">
        <f>IF(females!E15&gt;0,females!E15,"")</f>
        <v>47.82608695652175</v>
      </c>
      <c r="L3" s="74">
        <f>IF(females!E16&gt;0,females!E16,"")</f>
      </c>
      <c r="M3" s="74">
        <f>IF(females!E17&gt;0,females!E17,"")</f>
        <v>44.565217391304344</v>
      </c>
      <c r="N3" s="74">
        <f>IF(females!E18&gt;0,females!E18,"")</f>
        <v>35.32608695652174</v>
      </c>
      <c r="O3" s="74">
        <f>IF(females!E19&gt;0,females!E19,"")</f>
        <v>9.510869565217392</v>
      </c>
      <c r="P3" s="74">
        <f>IF(females!E21&gt;0,females!E21,"")</f>
        <v>47.28260869565217</v>
      </c>
      <c r="Q3" s="74">
        <f>IF(females!E22&gt;0,females!E22,"")</f>
        <v>35.869565217391305</v>
      </c>
      <c r="R3" s="74">
        <f>IF(females!E23&gt;0,females!E23,"")</f>
        <v>46.19565217391305</v>
      </c>
      <c r="S3" s="74">
        <f>IF(females!E24&gt;0,females!E24,"")</f>
        <v>36.14130434782609</v>
      </c>
      <c r="T3" s="74">
        <f>IF(females!E25&gt;0,females!E25,"")</f>
        <v>10.326086956521738</v>
      </c>
      <c r="U3" s="74">
        <f>IF(females!E27&gt;0,females!E27,"")</f>
        <v>47.0108695652174</v>
      </c>
      <c r="V3" s="74">
        <f>IF(females!E28&gt;0,females!E28,"")</f>
        <v>35.59782608695652</v>
      </c>
      <c r="W3" s="74">
        <f>IF(females!E29&gt;0,females!E29,"")</f>
        <v>47.28260869565217</v>
      </c>
      <c r="X3" s="74">
        <f>IF(females!E30&gt;0,females!E30,"")</f>
        <v>34.78260869565218</v>
      </c>
      <c r="Y3" s="74">
        <f>IF(females!E31&gt;0,females!E31,"")</f>
        <v>11.141304347826086</v>
      </c>
      <c r="Z3" s="74">
        <f>IF(females!E33&gt;0,females!E33,"")</f>
        <v>61.413043478260875</v>
      </c>
      <c r="AA3" s="74">
        <f>IF(females!E34&gt;0,females!E34,"")</f>
        <v>39.94565217391305</v>
      </c>
      <c r="AB3" s="74">
        <f>IF(females!E35&gt;0,females!E35,"")</f>
        <v>11.413043478260871</v>
      </c>
      <c r="AC3" s="74">
        <f>IF(females!E36&gt;0,females!E36,"")</f>
        <v>55.163043478260875</v>
      </c>
      <c r="AD3" s="74">
        <f>IF(females!E37&gt;0,females!E37,"")</f>
        <v>41.84782608695652</v>
      </c>
    </row>
    <row r="4" spans="1:30" ht="12.75">
      <c r="A4" s="64" t="str">
        <f>'females_stats (μm)'!A$2</f>
        <v>Milnesium tardigradum</v>
      </c>
      <c r="B4" s="90" t="str">
        <f>'females_stats (μm)'!B$2</f>
        <v>Poland.1</v>
      </c>
      <c r="C4" s="66">
        <f>females!F1</f>
        <v>3</v>
      </c>
      <c r="D4" s="73">
        <f>IF(females!G3&gt;0,females!G3,"")</f>
        <v>1473.015873015873</v>
      </c>
      <c r="E4" s="74">
        <f>IF(females!G4&gt;0,females!G4,"")</f>
        <v>26.34920634920635</v>
      </c>
      <c r="F4" s="74">
        <f>IF(females!G5&gt;0,females!G5,"")</f>
      </c>
      <c r="G4" s="74">
        <f>IF(females!G8&gt;0,females!G8,"")</f>
        <v>64.12698412698413</v>
      </c>
      <c r="H4" s="74">
        <f>IF(females!G9&gt;0,females!G9,"")</f>
        <v>39.36507936507937</v>
      </c>
      <c r="I4" s="74">
        <f>IF(females!G10&gt;0,females!G10,"")</f>
        <v>39.36507936507937</v>
      </c>
      <c r="J4" s="74">
        <f>IF(females!G11&gt;0,females!G11,"")</f>
        <v>40</v>
      </c>
      <c r="K4" s="74">
        <f>IF(females!G15&gt;0,females!G15,"")</f>
        <v>45.3968253968254</v>
      </c>
      <c r="L4" s="74">
        <f>IF(females!G16&gt;0,females!G16,"")</f>
        <v>37.14285714285714</v>
      </c>
      <c r="M4" s="74">
        <f>IF(females!G17&gt;0,females!G17,"")</f>
        <v>45.079365079365076</v>
      </c>
      <c r="N4" s="74">
        <f>IF(females!G18&gt;0,females!G18,"")</f>
        <v>33.650793650793645</v>
      </c>
      <c r="O4" s="74">
        <f>IF(females!G19&gt;0,females!G19,"")</f>
        <v>10.158730158730158</v>
      </c>
      <c r="P4" s="74">
        <f>IF(females!G21&gt;0,females!G21,"")</f>
        <v>47.61904761904761</v>
      </c>
      <c r="Q4" s="74">
        <f>IF(females!G22&gt;0,females!G22,"")</f>
        <v>38.41269841269841</v>
      </c>
      <c r="R4" s="74">
        <f>IF(females!G23&gt;0,females!G23,"")</f>
        <v>45.3968253968254</v>
      </c>
      <c r="S4" s="74">
        <f>IF(females!G24&gt;0,females!G24,"")</f>
        <v>33.33333333333333</v>
      </c>
      <c r="T4" s="74">
        <f>IF(females!G25&gt;0,females!G25,"")</f>
        <v>13.333333333333334</v>
      </c>
      <c r="U4" s="74">
        <f>IF(females!G27&gt;0,females!G27,"")</f>
        <v>48.57142857142857</v>
      </c>
      <c r="V4" s="74">
        <f>IF(females!G28&gt;0,females!G28,"")</f>
        <v>36.82539682539682</v>
      </c>
      <c r="W4" s="74">
        <f>IF(females!G29&gt;0,females!G29,"")</f>
        <v>46.98412698412698</v>
      </c>
      <c r="X4" s="74">
        <f>IF(females!G30&gt;0,females!G30,"")</f>
        <v>33.96825396825396</v>
      </c>
      <c r="Y4" s="74">
        <f>IF(females!G31&gt;0,females!G31,"")</f>
        <v>13.015873015873014</v>
      </c>
      <c r="Z4" s="74">
        <f>IF(females!G33&gt;0,females!G33,"")</f>
        <v>58.0952380952381</v>
      </c>
      <c r="AA4" s="74">
        <f>IF(females!G34&gt;0,females!G34,"")</f>
        <v>39.682539682539684</v>
      </c>
      <c r="AB4" s="74">
        <f>IF(females!G35&gt;0,females!G35,"")</f>
        <v>11.11111111111111</v>
      </c>
      <c r="AC4" s="74">
        <f>IF(females!G36&gt;0,females!G36,"")</f>
        <v>61.26984126984127</v>
      </c>
      <c r="AD4" s="74">
        <f>IF(females!G37&gt;0,females!G37,"")</f>
        <v>40.95238095238095</v>
      </c>
    </row>
    <row r="5" spans="1:30" ht="12.75">
      <c r="A5" s="64" t="str">
        <f>'females_stats (μm)'!A$2</f>
        <v>Milnesium tardigradum</v>
      </c>
      <c r="B5" s="90" t="str">
        <f>'females_stats (μm)'!B$2</f>
        <v>Poland.1</v>
      </c>
      <c r="C5" s="66">
        <f>females!H1</f>
        <v>4</v>
      </c>
      <c r="D5" s="73">
        <f>IF(females!I3&gt;0,females!I3,"")</f>
        <v>1171.891891891892</v>
      </c>
      <c r="E5" s="74">
        <f>IF(females!I4&gt;0,females!I4,"")</f>
      </c>
      <c r="F5" s="74">
        <f>IF(females!I5&gt;0,females!I5,"")</f>
        <v>18.91891891891892</v>
      </c>
      <c r="G5" s="74">
        <f>IF(females!I8&gt;0,females!I8,"")</f>
        <v>64.05405405405405</v>
      </c>
      <c r="H5" s="74">
        <f>IF(females!I9&gt;0,females!I9,"")</f>
        <v>35.67567567567567</v>
      </c>
      <c r="I5" s="74">
        <f>IF(females!I10&gt;0,females!I10,"")</f>
        <v>33.78378378378378</v>
      </c>
      <c r="J5" s="74">
        <f>IF(females!I11&gt;0,females!I11,"")</f>
        <v>34.32432432432432</v>
      </c>
      <c r="K5" s="74">
        <f>IF(females!I15&gt;0,females!I15,"")</f>
        <v>37.83783783783784</v>
      </c>
      <c r="L5" s="74">
        <f>IF(females!I16&gt;0,females!I16,"")</f>
        <v>28.64864864864865</v>
      </c>
      <c r="M5" s="74">
        <f>IF(females!I17&gt;0,females!I17,"")</f>
        <v>35.13513513513514</v>
      </c>
      <c r="N5" s="74">
        <f>IF(females!I18&gt;0,females!I18,"")</f>
        <v>32.16216216216216</v>
      </c>
      <c r="O5" s="74">
        <f>IF(females!I19&gt;0,females!I19,"")</f>
        <v>10.81081081081081</v>
      </c>
      <c r="P5" s="74">
        <f>IF(females!I21&gt;0,females!I21,"")</f>
        <v>42.7027027027027</v>
      </c>
      <c r="Q5" s="74">
        <f>IF(females!I22&gt;0,females!I22,"")</f>
      </c>
      <c r="R5" s="74">
        <f>IF(females!I23&gt;0,females!I23,"")</f>
        <v>44.32432432432432</v>
      </c>
      <c r="S5" s="74">
        <f>IF(females!I24&gt;0,females!I24,"")</f>
        <v>30.810810810810814</v>
      </c>
      <c r="T5" s="74">
        <f>IF(females!I25&gt;0,females!I25,"")</f>
        <v>15.135135135135133</v>
      </c>
      <c r="U5" s="74">
        <f>IF(females!I27&gt;0,females!I27,"")</f>
        <v>44.5945945945946</v>
      </c>
      <c r="V5" s="74">
        <f>IF(females!I28&gt;0,females!I28,"")</f>
      </c>
      <c r="W5" s="74">
        <f>IF(females!I29&gt;0,females!I29,"")</f>
        <v>43.24324324324324</v>
      </c>
      <c r="X5" s="74">
        <f>IF(females!I30&gt;0,females!I30,"")</f>
        <v>30.270270270270267</v>
      </c>
      <c r="Y5" s="74">
        <f>IF(females!I31&gt;0,females!I31,"")</f>
        <v>14.054054054054054</v>
      </c>
      <c r="Z5" s="74">
        <f>IF(females!I33&gt;0,females!I33,"")</f>
        <v>54.86486486486487</v>
      </c>
      <c r="AA5" s="74">
        <f>IF(females!I34&gt;0,females!I34,"")</f>
        <v>37.027027027027025</v>
      </c>
      <c r="AB5" s="74">
        <f>IF(females!I35&gt;0,females!I35,"")</f>
      </c>
      <c r="AC5" s="74">
        <f>IF(females!I36&gt;0,females!I36,"")</f>
        <v>55.945945945945944</v>
      </c>
      <c r="AD5" s="74">
        <f>IF(females!I37&gt;0,females!I37,"")</f>
        <v>37.83783783783784</v>
      </c>
    </row>
    <row r="6" spans="1:30" ht="12.75">
      <c r="A6" s="64" t="str">
        <f>'females_stats (μm)'!A$2</f>
        <v>Milnesium tardigradum</v>
      </c>
      <c r="B6" s="90" t="str">
        <f>'females_stats (μm)'!B$2</f>
        <v>Poland.1</v>
      </c>
      <c r="C6" s="66">
        <f>females!J1</f>
        <v>5</v>
      </c>
      <c r="D6" s="73">
        <f>IF(females!K3&gt;0,females!K3,"")</f>
        <v>1133.5092348284961</v>
      </c>
      <c r="E6" s="74">
        <f>IF(females!K4&gt;0,females!K4,"")</f>
        <v>17.678100263852244</v>
      </c>
      <c r="F6" s="74">
        <f>IF(females!K5&gt;0,females!K5,"")</f>
        <v>13.984168865435356</v>
      </c>
      <c r="G6" s="74">
        <f>IF(females!K8&gt;0,females!K8,"")</f>
        <v>64.90765171503958</v>
      </c>
      <c r="H6" s="74">
        <f>IF(females!K9&gt;0,females!K9,"")</f>
        <v>34.300791556728235</v>
      </c>
      <c r="I6" s="74">
        <f>IF(females!K10&gt;0,females!K10,"")</f>
        <v>36.93931398416886</v>
      </c>
      <c r="J6" s="74">
        <f>IF(females!K11&gt;0,females!K11,"")</f>
        <v>34.300791556728235</v>
      </c>
      <c r="K6" s="74">
        <f>IF(females!K15&gt;0,females!K15,"")</f>
        <v>42.21635883905013</v>
      </c>
      <c r="L6" s="74">
        <f>IF(females!K16&gt;0,females!K16,"")</f>
        <v>31.6622691292876</v>
      </c>
      <c r="M6" s="74">
        <f>IF(females!K17&gt;0,females!K17,"")</f>
        <v>39.5778364116095</v>
      </c>
      <c r="N6" s="74">
        <f>IF(females!K18&gt;0,females!K18,"")</f>
        <v>30.343007915567284</v>
      </c>
      <c r="O6" s="74">
        <f>IF(females!K19&gt;0,females!K19,"")</f>
        <v>8.70712401055409</v>
      </c>
      <c r="P6" s="74">
        <f>IF(females!K21&gt;0,females!K21,"")</f>
        <v>41.42480211081794</v>
      </c>
      <c r="Q6" s="74">
        <f>IF(females!K22&gt;0,females!K22,"")</f>
        <v>31.6622691292876</v>
      </c>
      <c r="R6" s="74">
        <f>IF(females!K23&gt;0,females!K23,"")</f>
        <v>41.160949868073885</v>
      </c>
      <c r="S6" s="74">
        <f>IF(females!K24&gt;0,females!K24,"")</f>
        <v>32.189973614775724</v>
      </c>
      <c r="T6" s="74">
        <f>IF(females!K25&gt;0,females!K25,"")</f>
        <v>10.026385224274406</v>
      </c>
      <c r="U6" s="74">
        <f>IF(females!K27&gt;0,females!K27,"")</f>
        <v>42.4802110817942</v>
      </c>
      <c r="V6" s="74">
        <f>IF(females!K28&gt;0,females!K28,"")</f>
        <v>30.07915567282322</v>
      </c>
      <c r="W6" s="74">
        <f>IF(females!K29&gt;0,females!K29,"")</f>
        <v>41.42480211081794</v>
      </c>
      <c r="X6" s="74">
        <f>IF(females!K30&gt;0,females!K30,"")</f>
        <v>29.815303430079158</v>
      </c>
      <c r="Y6" s="74">
        <f>IF(females!K31&gt;0,females!K31,"")</f>
        <v>11.87335092348285</v>
      </c>
      <c r="Z6" s="74">
        <f>IF(females!K33&gt;0,females!K33,"")</f>
        <v>49.86807387862797</v>
      </c>
      <c r="AA6" s="74">
        <f>IF(females!K34&gt;0,females!K34,"")</f>
        <v>35.62005277044855</v>
      </c>
      <c r="AB6" s="74">
        <f>IF(females!K35&gt;0,females!K35,"")</f>
      </c>
      <c r="AC6" s="74">
        <f>IF(females!K36&gt;0,females!K36,"")</f>
        <v>52.5065963060686</v>
      </c>
      <c r="AD6" s="74">
        <f>IF(females!K37&gt;0,females!K37,"")</f>
        <v>36.675461741424805</v>
      </c>
    </row>
    <row r="7" spans="1:30" ht="12.75">
      <c r="A7" s="64" t="str">
        <f>'females_stats (μm)'!A$2</f>
        <v>Milnesium tardigradum</v>
      </c>
      <c r="B7" s="90" t="str">
        <f>'females_stats (μm)'!B$2</f>
        <v>Poland.1</v>
      </c>
      <c r="C7" s="66">
        <f>females!L1</f>
        <v>6</v>
      </c>
      <c r="D7" s="73">
        <f>IF(females!M3&gt;0,females!M3,"")</f>
        <v>1377.6315789473686</v>
      </c>
      <c r="E7" s="74">
        <f>IF(females!M4&gt;0,females!M4,"")</f>
        <v>19.210526315789473</v>
      </c>
      <c r="F7" s="74">
        <f>IF(females!M5&gt;0,females!M5,"")</f>
        <v>14.736842105263156</v>
      </c>
      <c r="G7" s="74">
        <f>IF(females!M8&gt;0,females!M8,"")</f>
        <v>64.47368421052632</v>
      </c>
      <c r="H7" s="74">
        <f>IF(females!M9&gt;0,females!M9,"")</f>
        <v>39.473684210526315</v>
      </c>
      <c r="I7" s="74">
        <f>IF(females!M10&gt;0,females!M10,"")</f>
      </c>
      <c r="J7" s="74">
        <f>IF(females!M11&gt;0,females!M11,"")</f>
      </c>
      <c r="K7" s="74">
        <f>IF(females!M15&gt;0,females!M15,"")</f>
      </c>
      <c r="L7" s="74">
        <f>IF(females!M16&gt;0,females!M16,"")</f>
        <v>33.421052631578945</v>
      </c>
      <c r="M7" s="74">
        <f>IF(females!M17&gt;0,females!M17,"")</f>
        <v>38.68421052631579</v>
      </c>
      <c r="N7" s="74">
        <f>IF(females!M18&gt;0,females!M18,"")</f>
        <v>33.1578947368421</v>
      </c>
      <c r="O7" s="74">
        <f>IF(females!M19&gt;0,females!M19,"")</f>
        <v>12.631578947368421</v>
      </c>
      <c r="P7" s="74">
        <f>IF(females!M21&gt;0,females!M21,"")</f>
        <v>45.263157894736835</v>
      </c>
      <c r="Q7" s="74">
        <f>IF(females!M22&gt;0,females!M22,"")</f>
        <v>32.631578947368425</v>
      </c>
      <c r="R7" s="74">
        <f>IF(females!M23&gt;0,females!M23,"")</f>
      </c>
      <c r="S7" s="74">
        <f>IF(females!M24&gt;0,females!M24,"")</f>
        <v>31.315789473684212</v>
      </c>
      <c r="T7" s="74">
        <f>IF(females!M25&gt;0,females!M25,"")</f>
        <v>11.842105263157894</v>
      </c>
      <c r="U7" s="74">
        <f>IF(females!M27&gt;0,females!M27,"")</f>
        <v>46.8421052631579</v>
      </c>
      <c r="V7" s="74">
        <f>IF(females!M28&gt;0,females!M28,"")</f>
        <v>33.421052631578945</v>
      </c>
      <c r="W7" s="74">
        <f>IF(females!M29&gt;0,females!M29,"")</f>
      </c>
      <c r="X7" s="74">
        <f>IF(females!M30&gt;0,females!M30,"")</f>
        <v>32.10526315789474</v>
      </c>
      <c r="Y7" s="74">
        <f>IF(females!M31&gt;0,females!M31,"")</f>
        <v>8.68421052631579</v>
      </c>
      <c r="Z7" s="74">
        <f>IF(females!M33&gt;0,females!M33,"")</f>
        <v>50.526315789473685</v>
      </c>
      <c r="AA7" s="74">
        <f>IF(females!M34&gt;0,females!M34,"")</f>
        <v>37.368421052631575</v>
      </c>
      <c r="AB7" s="74">
        <f>IF(females!M35&gt;0,females!M35,"")</f>
      </c>
      <c r="AC7" s="74">
        <f>IF(females!M36&gt;0,females!M36,"")</f>
        <v>49.47368421052632</v>
      </c>
      <c r="AD7" s="74">
        <f>IF(females!M37&gt;0,females!M37,"")</f>
        <v>32.89473684210527</v>
      </c>
    </row>
    <row r="8" spans="1:30" ht="12.75">
      <c r="A8" s="64" t="str">
        <f>'females_stats (μm)'!A$2</f>
        <v>Milnesium tardigradum</v>
      </c>
      <c r="B8" s="90" t="str">
        <f>'females_stats (μm)'!B$2</f>
        <v>Poland.1</v>
      </c>
      <c r="C8" s="66">
        <f>females!N1</f>
        <v>7</v>
      </c>
      <c r="D8" s="73">
        <f>IF(females!O3&gt;0,females!O3,"")</f>
        <v>1444.7513812154693</v>
      </c>
      <c r="E8" s="74">
        <f>IF(females!O4&gt;0,females!O4,"")</f>
      </c>
      <c r="F8" s="74">
        <f>IF(females!O5&gt;0,females!O5,"")</f>
      </c>
      <c r="G8" s="74">
        <f>IF(females!O8&gt;0,females!O8,"")</f>
        <v>64.3646408839779</v>
      </c>
      <c r="H8" s="74">
        <f>IF(females!O9&gt;0,females!O9,"")</f>
        <v>38.674033149171265</v>
      </c>
      <c r="I8" s="74">
        <f>IF(females!O10&gt;0,females!O10,"")</f>
        <v>37.84530386740331</v>
      </c>
      <c r="J8" s="74">
        <f>IF(females!O11&gt;0,females!O11,"")</f>
        <v>38.95027624309392</v>
      </c>
      <c r="K8" s="74">
        <f>IF(females!O15&gt;0,females!O15,"")</f>
      </c>
      <c r="L8" s="74">
        <f>IF(females!O16&gt;0,females!O16,"")</f>
      </c>
      <c r="M8" s="74">
        <f>IF(females!O17&gt;0,females!O17,"")</f>
      </c>
      <c r="N8" s="74">
        <f>IF(females!O18&gt;0,females!O18,"")</f>
      </c>
      <c r="O8" s="74">
        <f>IF(females!O19&gt;0,females!O19,"")</f>
      </c>
      <c r="P8" s="74">
        <f>IF(females!O21&gt;0,females!O21,"")</f>
        <v>48.34254143646409</v>
      </c>
      <c r="Q8" s="74">
        <f>IF(females!O22&gt;0,females!O22,"")</f>
        <v>35.635359116022094</v>
      </c>
      <c r="R8" s="74">
        <f>IF(females!O23&gt;0,females!O23,"")</f>
        <v>44.47513812154696</v>
      </c>
      <c r="S8" s="74">
        <f>IF(females!O24&gt;0,females!O24,"")</f>
        <v>34.53038674033149</v>
      </c>
      <c r="T8" s="74">
        <f>IF(females!O25&gt;0,females!O25,"")</f>
        <v>14.088397790055247</v>
      </c>
      <c r="U8" s="74">
        <f>IF(females!O27&gt;0,females!O27,"")</f>
      </c>
      <c r="V8" s="74">
        <f>IF(females!O28&gt;0,females!O28,"")</f>
      </c>
      <c r="W8" s="74">
        <f>IF(females!O29&gt;0,females!O29,"")</f>
      </c>
      <c r="X8" s="74">
        <f>IF(females!O30&gt;0,females!O30,"")</f>
      </c>
      <c r="Y8" s="74">
        <f>IF(females!O31&gt;0,females!O31,"")</f>
      </c>
      <c r="Z8" s="74">
        <f>IF(females!O33&gt;0,females!O33,"")</f>
      </c>
      <c r="AA8" s="74">
        <f>IF(females!O34&gt;0,females!O34,"")</f>
      </c>
      <c r="AB8" s="74">
        <f>IF(females!O35&gt;0,females!O35,"")</f>
      </c>
      <c r="AC8" s="74">
        <f>IF(females!O36&gt;0,females!O36,"")</f>
      </c>
      <c r="AD8" s="74">
        <f>IF(females!O37&gt;0,females!O37,"")</f>
      </c>
    </row>
    <row r="9" spans="1:30" ht="12.75">
      <c r="A9" s="64" t="str">
        <f>'females_stats (μm)'!A$2</f>
        <v>Milnesium tardigradum</v>
      </c>
      <c r="B9" s="90" t="str">
        <f>'females_stats (μm)'!B$2</f>
        <v>Poland.1</v>
      </c>
      <c r="C9" s="66">
        <f>females!P1</f>
        <v>8</v>
      </c>
      <c r="D9" s="73">
        <f>IF(females!Q3&gt;0,females!Q3,"")</f>
        <v>1227.6657060518733</v>
      </c>
      <c r="E9" s="74">
        <f>IF(females!Q4&gt;0,females!Q4,"")</f>
      </c>
      <c r="F9" s="74">
        <f>IF(females!Q5&gt;0,females!Q5,"")</f>
      </c>
      <c r="G9" s="74">
        <f>IF(females!Q8&gt;0,females!Q8,"")</f>
        <v>67.14697406340058</v>
      </c>
      <c r="H9" s="74">
        <f>IF(females!Q9&gt;0,females!Q9,"")</f>
        <v>35.44668587896253</v>
      </c>
      <c r="I9" s="74">
        <f>IF(females!Q10&gt;0,females!Q10,"")</f>
        <v>35.15850144092219</v>
      </c>
      <c r="J9" s="74">
        <f>IF(females!Q11&gt;0,females!Q11,"")</f>
        <v>34.0057636887608</v>
      </c>
      <c r="K9" s="74">
        <f>IF(females!Q15&gt;0,females!Q15,"")</f>
        <v>39.48126801152737</v>
      </c>
      <c r="L9" s="74">
        <f>IF(females!Q16&gt;0,females!Q16,"")</f>
        <v>35.73487031700288</v>
      </c>
      <c r="M9" s="74">
        <f>IF(females!Q17&gt;0,females!Q17,"")</f>
        <v>39.48126801152737</v>
      </c>
      <c r="N9" s="74">
        <f>IF(females!Q18&gt;0,females!Q18,"")</f>
        <v>35.73487031700288</v>
      </c>
      <c r="O9" s="74">
        <f>IF(females!Q19&gt;0,females!Q19,"")</f>
      </c>
      <c r="P9" s="74">
        <f>IF(females!Q21&gt;0,females!Q21,"")</f>
        <v>42.36311239193083</v>
      </c>
      <c r="Q9" s="74">
        <f>IF(females!Q22&gt;0,females!Q22,"")</f>
        <v>36.023054755043226</v>
      </c>
      <c r="R9" s="74">
        <f>IF(females!Q23&gt;0,females!Q23,"")</f>
        <v>41.78674351585014</v>
      </c>
      <c r="S9" s="74">
        <f>IF(females!Q24&gt;0,females!Q24,"")</f>
        <v>37.175792507204605</v>
      </c>
      <c r="T9" s="74">
        <f>IF(females!Q25&gt;0,females!Q25,"")</f>
      </c>
      <c r="U9" s="74">
        <f>IF(females!Q27&gt;0,females!Q27,"")</f>
        <v>45.24495677233429</v>
      </c>
      <c r="V9" s="74">
        <f>IF(females!Q28&gt;0,females!Q28,"")</f>
      </c>
      <c r="W9" s="74">
        <f>IF(females!Q29&gt;0,females!Q29,"")</f>
        <v>47.550432276657055</v>
      </c>
      <c r="X9" s="74">
        <f>IF(females!Q30&gt;0,females!Q30,"")</f>
      </c>
      <c r="Y9" s="74">
        <f>IF(females!Q31&gt;0,females!Q31,"")</f>
      </c>
      <c r="Z9" s="74">
        <f>IF(females!Q33&gt;0,females!Q33,"")</f>
        <v>55.04322766570605</v>
      </c>
      <c r="AA9" s="74">
        <f>IF(females!Q34&gt;0,females!Q34,"")</f>
        <v>38.040345821325644</v>
      </c>
      <c r="AB9" s="74">
        <f>IF(females!Q35&gt;0,females!Q35,"")</f>
        <v>12.968299711815561</v>
      </c>
      <c r="AC9" s="74">
        <f>IF(females!Q36&gt;0,females!Q36,"")</f>
        <v>55.61959654178674</v>
      </c>
      <c r="AD9" s="74">
        <f>IF(females!Q37&gt;0,females!Q37,"")</f>
        <v>39.76945244956772</v>
      </c>
    </row>
    <row r="10" spans="1:30" ht="12.75">
      <c r="A10" s="64" t="str">
        <f>'females_stats (μm)'!A$2</f>
        <v>Milnesium tardigradum</v>
      </c>
      <c r="B10" s="90" t="str">
        <f>'females_stats (μm)'!B$2</f>
        <v>Poland.1</v>
      </c>
      <c r="C10" s="66">
        <f>females!R1</f>
        <v>9</v>
      </c>
      <c r="D10" s="73">
        <f>IF(females!S3&gt;0,females!S3,"")</f>
        <v>1422.9607250755287</v>
      </c>
      <c r="E10" s="74">
        <f>IF(females!S4&gt;0,females!S4,"")</f>
        <v>22.356495468277945</v>
      </c>
      <c r="F10" s="74">
        <f>IF(females!S5&gt;0,females!S5,"")</f>
      </c>
      <c r="G10" s="74">
        <f>IF(females!S8&gt;0,females!S8,"")</f>
        <v>64.35045317220543</v>
      </c>
      <c r="H10" s="74">
        <f>IF(females!S9&gt;0,females!S9,"")</f>
        <v>38.36858006042296</v>
      </c>
      <c r="I10" s="74">
        <f>IF(females!S10&gt;0,females!S10,"")</f>
        <v>38.972809667673715</v>
      </c>
      <c r="J10" s="74">
        <f>IF(females!S11&gt;0,females!S11,"")</f>
        <v>38.36858006042296</v>
      </c>
      <c r="K10" s="74">
        <f>IF(females!S15&gt;0,females!S15,"")</f>
      </c>
      <c r="L10" s="74">
        <f>IF(females!S16&gt;0,females!S16,"")</f>
        <v>37.160120845921455</v>
      </c>
      <c r="M10" s="74">
        <f>IF(females!S17&gt;0,females!S17,"")</f>
      </c>
      <c r="N10" s="74">
        <f>IF(females!S18&gt;0,females!S18,"")</f>
        <v>34.74320241691843</v>
      </c>
      <c r="O10" s="74">
        <f>IF(females!S19&gt;0,females!S19,"")</f>
        <v>12.688821752265861</v>
      </c>
      <c r="P10" s="74">
        <f>IF(females!S21&gt;0,females!S21,"")</f>
        <v>48.036253776435046</v>
      </c>
      <c r="Q10" s="74">
        <f>IF(females!S22&gt;0,females!S22,"")</f>
        <v>34.44108761329305</v>
      </c>
      <c r="R10" s="74">
        <f>IF(females!S23&gt;0,females!S23,"")</f>
        <v>40.483383685800604</v>
      </c>
      <c r="S10" s="74">
        <f>IF(females!S24&gt;0,females!S24,"")</f>
        <v>33.83685800604229</v>
      </c>
      <c r="T10" s="74">
        <f>IF(females!S25&gt;0,females!S25,"")</f>
        <v>11.48036253776435</v>
      </c>
      <c r="U10" s="74">
        <f>IF(females!S27&gt;0,females!S27,"")</f>
        <v>46.82779456193353</v>
      </c>
      <c r="V10" s="74">
        <f>IF(females!S28&gt;0,females!S28,"")</f>
        <v>36.55589123867069</v>
      </c>
      <c r="W10" s="74">
        <f>IF(females!S29&gt;0,females!S29,"")</f>
        <v>42.90030211480362</v>
      </c>
      <c r="X10" s="74">
        <f>IF(females!S30&gt;0,females!S30,"")</f>
        <v>33.83685800604229</v>
      </c>
      <c r="Y10" s="74">
        <f>IF(females!S31&gt;0,females!S31,"")</f>
        <v>12.386706948640482</v>
      </c>
      <c r="Z10" s="74">
        <f>IF(females!S33&gt;0,females!S33,"")</f>
        <v>56.19335347432024</v>
      </c>
      <c r="AA10" s="74">
        <f>IF(females!S34&gt;0,females!S34,"")</f>
        <v>40.181268882175225</v>
      </c>
      <c r="AB10" s="74">
        <f>IF(females!S35&gt;0,females!S35,"")</f>
        <v>12.084592145015105</v>
      </c>
      <c r="AC10" s="74">
        <f>IF(females!S36&gt;0,females!S36,"")</f>
        <v>62.2356495468278</v>
      </c>
      <c r="AD10" s="74">
        <f>IF(females!S37&gt;0,females!S37,"")</f>
        <v>41.087613293051355</v>
      </c>
    </row>
    <row r="11" spans="1:30" ht="12.75">
      <c r="A11" s="64" t="str">
        <f>'females_stats (μm)'!A$2</f>
        <v>Milnesium tardigradum</v>
      </c>
      <c r="B11" s="90" t="str">
        <f>'females_stats (μm)'!B$2</f>
        <v>Poland.1</v>
      </c>
      <c r="C11" s="66">
        <f>females!T1</f>
        <v>10</v>
      </c>
      <c r="D11" s="73">
        <f>IF(females!U3&gt;0,females!U3,"")</f>
        <v>1390.9574468085107</v>
      </c>
      <c r="E11" s="74">
        <f>IF(females!U4&gt;0,females!U4,"")</f>
        <v>20.212765957446805</v>
      </c>
      <c r="F11" s="74">
        <f>IF(females!U5&gt;0,females!U5,"")</f>
        <v>18.351063829787233</v>
      </c>
      <c r="G11" s="74">
        <f>IF(females!U8&gt;0,females!U8,"")</f>
        <v>67.02127659574467</v>
      </c>
      <c r="H11" s="74">
        <f>IF(females!U9&gt;0,females!U9,"")</f>
        <v>41.223404255319146</v>
      </c>
      <c r="I11" s="74">
        <f>IF(females!U10&gt;0,females!U10,"")</f>
        <v>39.8936170212766</v>
      </c>
      <c r="J11" s="74">
        <f>IF(females!U11&gt;0,females!U11,"")</f>
        <v>39.8936170212766</v>
      </c>
      <c r="K11" s="74">
        <f>IF(females!U15&gt;0,females!U15,"")</f>
        <v>43.61702127659574</v>
      </c>
      <c r="L11" s="74">
        <f>IF(females!U16&gt;0,females!U16,"")</f>
        <v>32.71276595744681</v>
      </c>
      <c r="M11" s="74">
        <f>IF(females!U17&gt;0,females!U17,"")</f>
        <v>42.28723404255319</v>
      </c>
      <c r="N11" s="74">
        <f>IF(females!U18&gt;0,females!U18,"")</f>
        <v>33.244680851063826</v>
      </c>
      <c r="O11" s="74">
        <f>IF(females!U19&gt;0,females!U19,"")</f>
        <v>10.372340425531915</v>
      </c>
      <c r="P11" s="74">
        <f>IF(females!U21&gt;0,females!U21,"")</f>
        <v>49.46808510638298</v>
      </c>
      <c r="Q11" s="74">
        <f>IF(females!U22&gt;0,females!U22,"")</f>
        <v>34.840425531914896</v>
      </c>
      <c r="R11" s="74">
        <f>IF(females!U23&gt;0,females!U23,"")</f>
        <v>47.87234042553191</v>
      </c>
      <c r="S11" s="74">
        <f>IF(females!U24&gt;0,females!U24,"")</f>
        <v>31.914893617021274</v>
      </c>
      <c r="T11" s="74">
        <f>IF(females!U25&gt;0,females!U25,"")</f>
        <v>11.436170212765957</v>
      </c>
      <c r="U11" s="74">
        <f>IF(females!U27&gt;0,females!U27,"")</f>
        <v>47.07446808510638</v>
      </c>
      <c r="V11" s="74">
        <f>IF(females!U28&gt;0,females!U28,"")</f>
        <v>35.37234042553192</v>
      </c>
      <c r="W11" s="74">
        <f>IF(females!U29&gt;0,females!U29,"")</f>
        <v>46.54255319148936</v>
      </c>
      <c r="X11" s="74">
        <f>IF(females!U30&gt;0,females!U30,"")</f>
        <v>34.57446808510638</v>
      </c>
      <c r="Y11" s="74">
        <f>IF(females!U31&gt;0,females!U31,"")</f>
        <v>9.574468085106384</v>
      </c>
      <c r="Z11" s="74">
        <f>IF(females!U33&gt;0,females!U33,"")</f>
        <v>55.85106382978723</v>
      </c>
      <c r="AA11" s="74">
        <f>IF(females!U34&gt;0,females!U34,"")</f>
        <v>35.90425531914894</v>
      </c>
      <c r="AB11" s="74">
        <f>IF(females!U35&gt;0,females!U35,"")</f>
        <v>10.106382978723403</v>
      </c>
      <c r="AC11" s="74">
        <f>IF(females!U36&gt;0,females!U36,"")</f>
        <v>58.51063829787234</v>
      </c>
      <c r="AD11" s="74">
        <f>IF(females!U37&gt;0,females!U37,"")</f>
        <v>36.702127659574465</v>
      </c>
    </row>
    <row r="12" spans="1:30" ht="12.75">
      <c r="A12" s="64" t="str">
        <f>'females_stats (μm)'!A$2</f>
        <v>Milnesium tardigradum</v>
      </c>
      <c r="B12" s="90" t="str">
        <f>'females_stats (μm)'!B$2</f>
        <v>Poland.1</v>
      </c>
      <c r="C12" s="66">
        <f>females!V1</f>
        <v>11</v>
      </c>
      <c r="D12" s="73">
        <f>IF(females!W3&gt;0,females!W3,"")</f>
        <v>1415.915119363395</v>
      </c>
      <c r="E12" s="74">
        <f>IF(females!W4&gt;0,females!W4,"")</f>
        <v>19.628647214854112</v>
      </c>
      <c r="F12" s="74">
        <f>IF(females!W5&gt;0,females!W5,"")</f>
        <v>14.323607427055704</v>
      </c>
      <c r="G12" s="74">
        <f>IF(females!W8&gt;0,females!W8,"")</f>
        <v>67.6392572944297</v>
      </c>
      <c r="H12" s="74">
        <f>IF(females!W9&gt;0,females!W9,"")</f>
        <v>40.58355437665782</v>
      </c>
      <c r="I12" s="74">
        <f>IF(females!W10&gt;0,females!W10,"")</f>
        <v>39.52254641909814</v>
      </c>
      <c r="J12" s="74">
        <f>IF(females!W11&gt;0,females!W11,"")</f>
        <v>38.46153846153846</v>
      </c>
      <c r="K12" s="74">
        <f>IF(females!W15&gt;0,females!W15,"")</f>
        <v>44.29708222811671</v>
      </c>
      <c r="L12" s="74">
        <f>IF(females!W16&gt;0,females!W16,"")</f>
        <v>31.56498673740053</v>
      </c>
      <c r="M12" s="74">
        <f>IF(females!W17&gt;0,females!W17,"")</f>
        <v>42.175066312997345</v>
      </c>
      <c r="N12" s="74">
        <f>IF(females!W18&gt;0,females!W18,"")</f>
        <v>33.42175066312997</v>
      </c>
      <c r="O12" s="74">
        <f>IF(females!W19&gt;0,females!W19,"")</f>
        <v>9.549071618037134</v>
      </c>
      <c r="P12" s="74">
        <f>IF(females!W21&gt;0,females!W21,"")</f>
        <v>48.275862068965516</v>
      </c>
      <c r="Q12" s="74">
        <f>IF(females!W22&gt;0,females!W22,"")</f>
        <v>32.62599469496021</v>
      </c>
      <c r="R12" s="74">
        <f>IF(females!W23&gt;0,females!W23,"")</f>
        <v>48.54111405835543</v>
      </c>
      <c r="S12" s="74">
        <f>IF(females!W24&gt;0,females!W24,"")</f>
        <v>31.830238726790448</v>
      </c>
      <c r="T12" s="74">
        <f>IF(females!W25&gt;0,females!W25,"")</f>
        <v>13.26259946949602</v>
      </c>
      <c r="U12" s="74">
        <f>IF(females!W27&gt;0,females!W27,"")</f>
        <v>53.05039787798408</v>
      </c>
      <c r="V12" s="74">
        <f>IF(females!W28&gt;0,females!W28,"")</f>
        <v>34.48275862068965</v>
      </c>
      <c r="W12" s="74">
        <f>IF(females!W29&gt;0,females!W29,"")</f>
        <v>43.76657824933687</v>
      </c>
      <c r="X12" s="74">
        <f>IF(females!W30&gt;0,females!W30,"")</f>
        <v>33.95225464190981</v>
      </c>
      <c r="Y12" s="74">
        <f>IF(females!W31&gt;0,females!W31,"")</f>
        <v>14.85411140583554</v>
      </c>
      <c r="Z12" s="74">
        <f>IF(females!W33&gt;0,females!W33,"")</f>
        <v>54.37665782493368</v>
      </c>
      <c r="AA12" s="74">
        <f>IF(females!W34&gt;0,females!W34,"")</f>
      </c>
      <c r="AB12" s="74">
        <f>IF(females!W35&gt;0,females!W35,"")</f>
      </c>
      <c r="AC12" s="74">
        <f>IF(females!W36&gt;0,females!W36,"")</f>
        <v>55.96816976127321</v>
      </c>
      <c r="AD12" s="74">
        <f>IF(females!W37&gt;0,females!W37,"")</f>
      </c>
    </row>
    <row r="13" spans="1:30" ht="12.75">
      <c r="A13" s="64" t="str">
        <f>'females_stats (μm)'!A$2</f>
        <v>Milnesium tardigradum</v>
      </c>
      <c r="B13" s="90" t="str">
        <f>'females_stats (μm)'!B$2</f>
        <v>Poland.1</v>
      </c>
      <c r="C13" s="66">
        <f>females!X1</f>
        <v>12</v>
      </c>
      <c r="D13" s="73">
        <f>IF(females!Y3&gt;0,females!Y3,"")</f>
        <v>1459.9999999999998</v>
      </c>
      <c r="E13" s="74">
        <f>IF(females!Y4&gt;0,females!Y4,"")</f>
        <v>18.30985915492958</v>
      </c>
      <c r="F13" s="74">
        <f>IF(females!Y5&gt;0,females!Y5,"")</f>
        <v>15.774647887323942</v>
      </c>
      <c r="G13" s="74">
        <f>IF(females!Y8&gt;0,females!Y8,"")</f>
        <v>66.47887323943662</v>
      </c>
      <c r="H13" s="74">
        <f>IF(females!Y9&gt;0,females!Y9,"")</f>
        <v>43.38028169014085</v>
      </c>
      <c r="I13" s="74">
        <f>IF(females!Y10&gt;0,females!Y10,"")</f>
        <v>36.901408450704224</v>
      </c>
      <c r="J13" s="74">
        <f>IF(females!Y11&gt;0,females!Y11,"")</f>
        <v>41.12676056338028</v>
      </c>
      <c r="K13" s="74">
        <f>IF(females!Y15&gt;0,females!Y15,"")</f>
        <v>40.28169014084507</v>
      </c>
      <c r="L13" s="74">
        <f>IF(females!Y16&gt;0,females!Y16,"")</f>
        <v>33.23943661971831</v>
      </c>
      <c r="M13" s="74">
        <f>IF(females!Y17&gt;0,females!Y17,"")</f>
        <v>36.33802816901409</v>
      </c>
      <c r="N13" s="74">
        <f>IF(females!Y18&gt;0,females!Y18,"")</f>
        <v>27.042253521126757</v>
      </c>
      <c r="O13" s="74">
        <f>IF(females!Y19&gt;0,females!Y19,"")</f>
        <v>9.577464788732394</v>
      </c>
      <c r="P13" s="74">
        <f>IF(females!Y21&gt;0,females!Y21,"")</f>
        <v>44.7887323943662</v>
      </c>
      <c r="Q13" s="74">
        <f>IF(females!Y22&gt;0,females!Y22,"")</f>
      </c>
      <c r="R13" s="74">
        <f>IF(females!Y23&gt;0,females!Y23,"")</f>
        <v>37.74647887323944</v>
      </c>
      <c r="S13" s="74">
        <f>IF(females!Y24&gt;0,females!Y24,"")</f>
        <v>29.859154929577464</v>
      </c>
      <c r="T13" s="74">
        <f>IF(females!Y25&gt;0,females!Y25,"")</f>
        <v>11.549295774647886</v>
      </c>
      <c r="U13" s="74">
        <f>IF(females!Y27&gt;0,females!Y27,"")</f>
        <v>47.88732394366197</v>
      </c>
      <c r="V13" s="74">
        <f>IF(females!Y28&gt;0,females!Y28,"")</f>
        <v>37.183098591549296</v>
      </c>
      <c r="W13" s="74">
        <f>IF(females!Y29&gt;0,females!Y29,"")</f>
      </c>
      <c r="X13" s="74">
        <f>IF(females!Y30&gt;0,females!Y30,"")</f>
        <v>33.80281690140845</v>
      </c>
      <c r="Y13" s="74">
        <f>IF(females!Y31&gt;0,females!Y31,"")</f>
        <v>12.112676056338028</v>
      </c>
      <c r="Z13" s="74">
        <f>IF(females!Y33&gt;0,females!Y33,"")</f>
        <v>58.028169014084504</v>
      </c>
      <c r="AA13" s="74">
        <f>IF(females!Y34&gt;0,females!Y34,"")</f>
        <v>34.36619718309859</v>
      </c>
      <c r="AB13" s="74">
        <f>IF(females!Y35&gt;0,females!Y35,"")</f>
        <v>12.676056338028168</v>
      </c>
      <c r="AC13" s="74">
        <f>IF(females!Y36&gt;0,females!Y36,"")</f>
        <v>57.46478873239437</v>
      </c>
      <c r="AD13" s="74">
        <f>IF(females!Y37&gt;0,females!Y37,"")</f>
        <v>35.49295774647887</v>
      </c>
    </row>
    <row r="14" spans="1:30" ht="12.75">
      <c r="A14" s="64" t="str">
        <f>'females_stats (μm)'!A$2</f>
        <v>Milnesium tardigradum</v>
      </c>
      <c r="B14" s="90" t="str">
        <f>'females_stats (μm)'!B$2</f>
        <v>Poland.1</v>
      </c>
      <c r="C14" s="66">
        <f>females!Z1</f>
        <v>13</v>
      </c>
      <c r="D14" s="73">
        <f>IF(females!AA3&gt;0,females!AA3,"")</f>
        <v>1440.4432132963989</v>
      </c>
      <c r="E14" s="74">
        <f>IF(females!AA4&gt;0,females!AA4,"")</f>
      </c>
      <c r="F14" s="74">
        <f>IF(females!AA5&gt;0,females!AA5,"")</f>
        <v>15.23545706371191</v>
      </c>
      <c r="G14" s="74">
        <f>IF(females!AA8&gt;0,females!AA8,"")</f>
        <v>66.20498614958447</v>
      </c>
      <c r="H14" s="74">
        <f>IF(females!AA9&gt;0,females!AA9,"")</f>
        <v>41.55124653739612</v>
      </c>
      <c r="I14" s="74">
        <f>IF(females!AA10&gt;0,females!AA10,"")</f>
        <v>40.16620498614959</v>
      </c>
      <c r="J14" s="74">
        <f>IF(females!AA11&gt;0,females!AA11,"")</f>
        <v>44.04432132963989</v>
      </c>
      <c r="K14" s="74">
        <f>IF(females!AA15&gt;0,females!AA15,"")</f>
        <v>41.55124653739612</v>
      </c>
      <c r="L14" s="74">
        <f>IF(females!AA16&gt;0,females!AA16,"")</f>
        <v>34.62603878116343</v>
      </c>
      <c r="M14" s="74">
        <f>IF(females!AA17&gt;0,females!AA17,"")</f>
        <v>42.38227146814405</v>
      </c>
      <c r="N14" s="74">
        <f>IF(females!AA18&gt;0,females!AA18,"")</f>
        <v>32.13296398891966</v>
      </c>
      <c r="O14" s="74">
        <f>IF(females!AA19&gt;0,females!AA19,"")</f>
        <v>10.526315789473683</v>
      </c>
      <c r="P14" s="74">
        <f>IF(females!AA21&gt;0,females!AA21,"")</f>
        <v>50.41551246537396</v>
      </c>
      <c r="Q14" s="74">
        <f>IF(females!AA22&gt;0,females!AA22,"")</f>
        <v>36.011080332409975</v>
      </c>
      <c r="R14" s="74">
        <f>IF(females!AA23&gt;0,females!AA23,"")</f>
      </c>
      <c r="S14" s="74">
        <f>IF(females!AA24&gt;0,females!AA24,"")</f>
      </c>
      <c r="T14" s="74">
        <f>IF(females!AA25&gt;0,females!AA25,"")</f>
      </c>
      <c r="U14" s="74">
        <f>IF(females!AA27&gt;0,females!AA27,"")</f>
      </c>
      <c r="V14" s="74">
        <f>IF(females!AA28&gt;0,females!AA28,"")</f>
      </c>
      <c r="W14" s="74">
        <f>IF(females!AA29&gt;0,females!AA29,"")</f>
      </c>
      <c r="X14" s="74">
        <f>IF(females!AA30&gt;0,females!AA30,"")</f>
      </c>
      <c r="Y14" s="74">
        <f>IF(females!AA31&gt;0,females!AA31,"")</f>
      </c>
      <c r="Z14" s="74">
        <f>IF(females!AA33&gt;0,females!AA33,"")</f>
        <v>60.387811634349035</v>
      </c>
      <c r="AA14" s="74">
        <f>IF(females!AA34&gt;0,females!AA34,"")</f>
        <v>38.504155124653735</v>
      </c>
      <c r="AB14" s="74">
        <f>IF(females!AA35&gt;0,females!AA35,"")</f>
        <v>13.850415512465371</v>
      </c>
      <c r="AC14" s="74">
        <f>IF(females!AA36&gt;0,females!AA36,"")</f>
        <v>58.17174515235457</v>
      </c>
      <c r="AD14" s="74">
        <f>IF(females!AA37&gt;0,females!AA37,"")</f>
        <v>39.612188365650965</v>
      </c>
    </row>
    <row r="15" spans="1:30" ht="12.75">
      <c r="A15" s="64" t="str">
        <f>'females_stats (μm)'!A$2</f>
        <v>Milnesium tardigradum</v>
      </c>
      <c r="B15" s="90" t="str">
        <f>'females_stats (μm)'!B$2</f>
        <v>Poland.1</v>
      </c>
      <c r="C15" s="66">
        <f>females!AB1</f>
        <v>14</v>
      </c>
      <c r="D15" s="73">
        <f>IF(females!AC3&gt;0,females!AC3,"")</f>
        <v>1288.659793814433</v>
      </c>
      <c r="E15" s="74">
        <f>IF(females!AC4&gt;0,females!AC4,"")</f>
        <v>20.61855670103093</v>
      </c>
      <c r="F15" s="74">
        <f>IF(females!AC5&gt;0,females!AC5,"")</f>
        <v>12.113402061855671</v>
      </c>
      <c r="G15" s="74">
        <f>IF(females!AC8&gt;0,females!AC8,"")</f>
        <v>67.01030927835052</v>
      </c>
      <c r="H15" s="74">
        <f>IF(females!AC9&gt;0,females!AC9,"")</f>
        <v>41.23711340206186</v>
      </c>
      <c r="I15" s="74">
        <f>IF(females!AC10&gt;0,females!AC10,"")</f>
        <v>42.01030927835052</v>
      </c>
      <c r="J15" s="74">
        <f>IF(females!AC11&gt;0,females!AC11,"")</f>
        <v>42.52577319587629</v>
      </c>
      <c r="K15" s="74">
        <f>IF(females!AC15&gt;0,females!AC15,"")</f>
        <v>41.23711340206186</v>
      </c>
      <c r="L15" s="74">
        <f>IF(females!AC16&gt;0,females!AC16,"")</f>
        <v>33.50515463917526</v>
      </c>
      <c r="M15" s="74">
        <f>IF(females!AC17&gt;0,females!AC17,"")</f>
        <v>39.948453608247426</v>
      </c>
      <c r="N15" s="74">
        <f>IF(females!AC18&gt;0,females!AC18,"")</f>
        <v>31.185567010309278</v>
      </c>
      <c r="O15" s="74">
        <f>IF(females!AC19&gt;0,females!AC19,"")</f>
        <v>9.020618556701033</v>
      </c>
      <c r="P15" s="74">
        <f>IF(females!AC21&gt;0,females!AC21,"")</f>
        <v>44.3298969072165</v>
      </c>
      <c r="Q15" s="74">
        <f>IF(females!AC22&gt;0,females!AC22,"")</f>
        <v>31.443298969072163</v>
      </c>
      <c r="R15" s="74">
        <f>IF(females!AC23&gt;0,females!AC23,"")</f>
        <v>41.23711340206186</v>
      </c>
      <c r="S15" s="74">
        <f>IF(females!AC24&gt;0,females!AC24,"")</f>
      </c>
      <c r="T15" s="74">
        <f>IF(females!AC25&gt;0,females!AC25,"")</f>
      </c>
      <c r="U15" s="74">
        <f>IF(females!AC27&gt;0,females!AC27,"")</f>
      </c>
      <c r="V15" s="74">
        <f>IF(females!AC28&gt;0,females!AC28,"")</f>
      </c>
      <c r="W15" s="74">
        <f>IF(females!AC29&gt;0,females!AC29,"")</f>
      </c>
      <c r="X15" s="74">
        <f>IF(females!AC30&gt;0,females!AC30,"")</f>
      </c>
      <c r="Y15" s="74">
        <f>IF(females!AC31&gt;0,females!AC31,"")</f>
      </c>
      <c r="Z15" s="74">
        <f>IF(females!AC33&gt;0,females!AC33,"")</f>
        <v>51.03092783505156</v>
      </c>
      <c r="AA15" s="74">
        <f>IF(females!AC34&gt;0,females!AC34,"")</f>
        <v>36.34020618556701</v>
      </c>
      <c r="AB15" s="74">
        <f>IF(females!AC35&gt;0,females!AC35,"")</f>
        <v>11.597938144329897</v>
      </c>
      <c r="AC15" s="74">
        <f>IF(females!AC36&gt;0,females!AC36,"")</f>
        <v>53.09278350515465</v>
      </c>
      <c r="AD15" s="74">
        <f>IF(females!AC37&gt;0,females!AC37,"")</f>
        <v>38.659793814432994</v>
      </c>
    </row>
    <row r="16" spans="1:30" ht="12.75">
      <c r="A16" s="64" t="str">
        <f>'females_stats (μm)'!A$2</f>
        <v>Milnesium tardigradum</v>
      </c>
      <c r="B16" s="90" t="str">
        <f>'females_stats (μm)'!B$2</f>
        <v>Poland.1</v>
      </c>
      <c r="C16" s="66">
        <f>females!AD1</f>
        <v>15</v>
      </c>
      <c r="D16" s="73">
        <f>IF(females!AE3&gt;0,females!AE3,"")</f>
        <v>1373.0964467005076</v>
      </c>
      <c r="E16" s="74">
        <f>IF(females!AE4&gt;0,females!AE4,"")</f>
        <v>19.796954314720814</v>
      </c>
      <c r="F16" s="74">
        <f>IF(females!AE5&gt;0,females!AE5,"")</f>
      </c>
      <c r="G16" s="74">
        <f>IF(females!AE8&gt;0,females!AE8,"")</f>
        <v>63.1979695431472</v>
      </c>
      <c r="H16" s="74">
        <f>IF(females!AE9&gt;0,females!AE9,"")</f>
        <v>38.83248730964468</v>
      </c>
      <c r="I16" s="74">
        <f>IF(females!AE10&gt;0,females!AE10,"")</f>
        <v>39.847715736040605</v>
      </c>
      <c r="J16" s="74">
        <f>IF(females!AE11&gt;0,females!AE11,"")</f>
        <v>38.3248730964467</v>
      </c>
      <c r="K16" s="74">
        <f>IF(females!AE15&gt;0,females!AE15,"")</f>
        <v>41.6243654822335</v>
      </c>
      <c r="L16" s="74">
        <f>IF(females!AE16&gt;0,females!AE16,"")</f>
      </c>
      <c r="M16" s="74">
        <f>IF(females!AE17&gt;0,females!AE17,"")</f>
        <v>39.340101522842644</v>
      </c>
      <c r="N16" s="74">
        <f>IF(females!AE18&gt;0,females!AE18,"")</f>
      </c>
      <c r="O16" s="74">
        <f>IF(females!AE19&gt;0,females!AE19,"")</f>
      </c>
      <c r="P16" s="74">
        <f>IF(females!AE21&gt;0,females!AE21,"")</f>
        <v>43.401015228426395</v>
      </c>
      <c r="Q16" s="74">
        <f>IF(females!AE22&gt;0,females!AE22,"")</f>
      </c>
      <c r="R16" s="74">
        <f>IF(females!AE23&gt;0,females!AE23,"")</f>
        <v>43.14720812182741</v>
      </c>
      <c r="S16" s="74">
        <f>IF(females!AE24&gt;0,females!AE24,"")</f>
      </c>
      <c r="T16" s="74">
        <f>IF(females!AE25&gt;0,females!AE25,"")</f>
      </c>
      <c r="U16" s="74">
        <f>IF(females!AE27&gt;0,females!AE27,"")</f>
        <v>45.93908629441625</v>
      </c>
      <c r="V16" s="74">
        <f>IF(females!AE28&gt;0,females!AE28,"")</f>
        <v>32.99492385786802</v>
      </c>
      <c r="W16" s="74">
        <f>IF(females!AE29&gt;0,females!AE29,"")</f>
        <v>43.401015228426395</v>
      </c>
      <c r="X16" s="74">
        <f>IF(females!AE30&gt;0,females!AE30,"")</f>
        <v>31.979695431472084</v>
      </c>
      <c r="Y16" s="74">
        <f>IF(females!AE31&gt;0,females!AE31,"")</f>
        <v>12.18274111675127</v>
      </c>
      <c r="Z16" s="74">
        <f>IF(females!AE33&gt;0,females!AE33,"")</f>
        <v>53.5532994923858</v>
      </c>
      <c r="AA16" s="74">
        <f>IF(females!AE34&gt;0,females!AE34,"")</f>
        <v>36.548223350253814</v>
      </c>
      <c r="AB16" s="74">
        <f>IF(females!AE35&gt;0,females!AE35,"")</f>
        <v>11.421319796954316</v>
      </c>
      <c r="AC16" s="74">
        <f>IF(females!AE36&gt;0,females!AE36,"")</f>
        <v>58.629441624365484</v>
      </c>
      <c r="AD16" s="74">
        <f>IF(females!AE37&gt;0,females!AE37,"")</f>
        <v>39.847715736040605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subject/>
  <dc:creator>Łukasz Michalczyk (LM@tardigrada.net)</dc:creator>
  <cp:keywords>Tardigrada Apochela morphometry</cp:keywords>
  <dc:description/>
  <cp:lastModifiedBy>BIO</cp:lastModifiedBy>
  <cp:lastPrinted>2003-07-11T12:21:57Z</cp:lastPrinted>
  <dcterms:created xsi:type="dcterms:W3CDTF">2003-07-11T12:08:32Z</dcterms:created>
  <dcterms:modified xsi:type="dcterms:W3CDTF">2012-08-05T15:06:40Z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